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6159C5CA-29AB-436B-BBCA-1BE2B664D6E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X4" i="1"/>
  <c r="Y4" i="1" s="1"/>
  <c r="S17" i="1"/>
  <c r="F30" i="2"/>
  <c r="Z4" i="1" l="1"/>
  <c r="AA4" i="1" s="1"/>
  <c r="F7" i="2"/>
  <c r="F8" i="2"/>
  <c r="F9" i="2"/>
  <c r="AB4" i="1" l="1"/>
  <c r="F5" i="2" l="1"/>
  <c r="F6" i="2"/>
  <c r="F13" i="2"/>
  <c r="F14" i="2"/>
  <c r="F15" i="2"/>
  <c r="F16" i="2"/>
  <c r="F17" i="2"/>
  <c r="F18" i="2"/>
  <c r="F22" i="2"/>
  <c r="F23" i="2"/>
  <c r="F24" i="2"/>
  <c r="F25" i="2"/>
  <c r="F26" i="2"/>
  <c r="F34" i="2"/>
  <c r="F35" i="2"/>
  <c r="F36" i="2"/>
  <c r="F37" i="2"/>
  <c r="F38" i="2"/>
  <c r="F39" i="2"/>
  <c r="F40" i="2"/>
  <c r="F41" i="2"/>
  <c r="F42" i="2"/>
  <c r="F59" i="2" l="1"/>
  <c r="AB37" i="1" l="1"/>
  <c r="R17" i="1" l="1"/>
  <c r="T17" i="1"/>
  <c r="U17" i="1"/>
  <c r="Q17" i="1"/>
  <c r="P17" i="1"/>
  <c r="E17" i="1"/>
  <c r="F17" i="1"/>
  <c r="G17" i="1"/>
  <c r="H17" i="1"/>
  <c r="I17" i="1"/>
  <c r="J17" i="1"/>
  <c r="K17" i="1"/>
  <c r="L17" i="1"/>
  <c r="M17" i="1"/>
  <c r="N17" i="1"/>
  <c r="O17" i="1"/>
  <c r="D17" i="1"/>
  <c r="F4" i="2" l="1"/>
  <c r="X5" i="1" l="1"/>
  <c r="X6" i="1"/>
  <c r="X8" i="1"/>
  <c r="X9" i="1"/>
  <c r="X10" i="1"/>
  <c r="X11" i="1"/>
  <c r="X12" i="1"/>
  <c r="X13" i="1"/>
  <c r="X15" i="1"/>
  <c r="X16" i="1"/>
  <c r="X17" i="1"/>
  <c r="X22" i="1"/>
  <c r="W5" i="1"/>
  <c r="W6" i="1"/>
  <c r="W8" i="1"/>
  <c r="W9" i="1"/>
  <c r="W10" i="1"/>
  <c r="W11" i="1"/>
  <c r="W12" i="1"/>
  <c r="W13" i="1"/>
  <c r="W15" i="1"/>
  <c r="W16" i="1"/>
  <c r="W17" i="1"/>
  <c r="W22" i="1"/>
  <c r="Y15" i="1" l="1"/>
  <c r="Z15" i="1" s="1"/>
  <c r="AA15" i="1" s="1"/>
  <c r="Y13" i="1"/>
  <c r="Z13" i="1" s="1"/>
  <c r="AA13" i="1" s="1"/>
  <c r="Y5" i="1"/>
  <c r="Z5" i="1" s="1"/>
  <c r="AA5" i="1" s="1"/>
  <c r="Y10" i="1"/>
  <c r="Z10" i="1" s="1"/>
  <c r="AA10" i="1" s="1"/>
  <c r="Y16" i="1"/>
  <c r="Z16" i="1" s="1"/>
  <c r="AA16" i="1" s="1"/>
  <c r="Y11" i="1"/>
  <c r="Z11" i="1" s="1"/>
  <c r="AA11" i="1" s="1"/>
  <c r="Y22" i="1"/>
  <c r="Z22" i="1" s="1"/>
  <c r="AA22" i="1" s="1"/>
  <c r="Y9" i="1"/>
  <c r="Z9" i="1" s="1"/>
  <c r="AA9" i="1" s="1"/>
  <c r="Y6" i="1"/>
  <c r="Z6" i="1" s="1"/>
  <c r="AA6" i="1" s="1"/>
  <c r="Y12" i="1"/>
  <c r="Z12" i="1" s="1"/>
  <c r="AA12" i="1" s="1"/>
  <c r="AB12" i="1" s="1"/>
  <c r="Y17" i="1"/>
  <c r="Z17" i="1" s="1"/>
  <c r="AA17" i="1" s="1"/>
  <c r="Y8" i="1"/>
  <c r="Z8" i="1" s="1"/>
  <c r="AA8" i="1" s="1"/>
  <c r="AB8" i="1"/>
  <c r="C37" i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60" i="2"/>
  <c r="C63" i="2"/>
  <c r="F71" i="2"/>
  <c r="F70" i="2"/>
  <c r="F66" i="2"/>
  <c r="F67" i="2"/>
  <c r="F65" i="2"/>
  <c r="F62" i="2"/>
  <c r="F63" i="2" s="1"/>
  <c r="F60" i="2"/>
  <c r="F55" i="2"/>
  <c r="F56" i="2"/>
  <c r="F54" i="2"/>
  <c r="F46" i="2"/>
  <c r="F47" i="2"/>
  <c r="F48" i="2"/>
  <c r="F49" i="2"/>
  <c r="F50" i="2"/>
  <c r="F51" i="2"/>
  <c r="F45" i="2"/>
  <c r="F33" i="2"/>
  <c r="C17" i="1"/>
  <c r="F29" i="2"/>
  <c r="F31" i="2" s="1"/>
  <c r="F21" i="2"/>
  <c r="C19" i="2"/>
  <c r="C10" i="2"/>
  <c r="F12" i="2"/>
  <c r="AB10" i="1" l="1"/>
  <c r="AB17" i="1"/>
  <c r="AB11" i="1"/>
  <c r="AB9" i="1"/>
  <c r="AB13" i="1"/>
  <c r="AB22" i="1"/>
  <c r="AB5" i="1"/>
  <c r="AB6" i="1"/>
  <c r="AB16" i="1"/>
  <c r="AB15" i="1"/>
  <c r="F46" i="3"/>
  <c r="C73" i="2"/>
  <c r="F68" i="2"/>
  <c r="F19" i="2"/>
  <c r="F10" i="2"/>
  <c r="F72" i="2"/>
  <c r="F57" i="2"/>
  <c r="F52" i="2"/>
  <c r="F43" i="2"/>
  <c r="F27" i="2"/>
  <c r="S7" i="1" l="1"/>
  <c r="G7" i="1"/>
  <c r="E7" i="1"/>
  <c r="D7" i="1"/>
  <c r="F7" i="1"/>
  <c r="U7" i="1"/>
  <c r="O7" i="1"/>
  <c r="N7" i="1"/>
  <c r="M7" i="1"/>
  <c r="L7" i="1"/>
  <c r="T7" i="1"/>
  <c r="P7" i="1"/>
  <c r="Q7" i="1"/>
  <c r="R7" i="1"/>
  <c r="H7" i="1"/>
  <c r="K7" i="1"/>
  <c r="J7" i="1"/>
  <c r="I7" i="1"/>
  <c r="F73" i="2"/>
  <c r="O18" i="1" l="1"/>
  <c r="M18" i="1"/>
  <c r="L18" i="1"/>
  <c r="K18" i="1"/>
  <c r="P18" i="1"/>
  <c r="E18" i="1"/>
  <c r="D18" i="1"/>
  <c r="Q18" i="1"/>
  <c r="F18" i="1"/>
  <c r="R18" i="1"/>
  <c r="G18" i="1"/>
  <c r="N18" i="1"/>
  <c r="S18" i="1"/>
  <c r="H18" i="1"/>
  <c r="J18" i="1"/>
  <c r="T18" i="1"/>
  <c r="I18" i="1"/>
  <c r="U18" i="1"/>
  <c r="S19" i="1"/>
  <c r="U19" i="1"/>
  <c r="G4" i="5"/>
  <c r="D4" i="5"/>
  <c r="F19" i="1"/>
  <c r="N19" i="1"/>
  <c r="G19" i="1"/>
  <c r="O19" i="1"/>
  <c r="H19" i="1"/>
  <c r="P19" i="1"/>
  <c r="I19" i="1"/>
  <c r="Q19" i="1"/>
  <c r="J19" i="1"/>
  <c r="R19" i="1"/>
  <c r="K19" i="1"/>
  <c r="L19" i="1"/>
  <c r="T19" i="1"/>
  <c r="E19" i="1"/>
  <c r="M19" i="1"/>
  <c r="D19" i="1"/>
  <c r="X7" i="1"/>
  <c r="W7" i="1"/>
  <c r="F4" i="5"/>
  <c r="X18" i="1" l="1"/>
  <c r="Y18" i="1" s="1"/>
  <c r="Z18" i="1" s="1"/>
  <c r="AA18" i="1" s="1"/>
  <c r="W19" i="1"/>
  <c r="C19" i="1"/>
  <c r="W18" i="1"/>
  <c r="C18" i="1"/>
  <c r="X19" i="1"/>
  <c r="Y19" i="1" s="1"/>
  <c r="Z19" i="1" s="1"/>
  <c r="AA19" i="1" s="1"/>
  <c r="Y7" i="1"/>
  <c r="C36" i="1"/>
  <c r="AB18" i="1" l="1"/>
  <c r="AB19" i="1"/>
  <c r="Z7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H3" i="4"/>
  <c r="D32" i="1" l="1"/>
  <c r="S32" i="1"/>
  <c r="J32" i="1"/>
  <c r="I32" i="1"/>
  <c r="K32" i="1"/>
  <c r="L32" i="1"/>
  <c r="Q32" i="1"/>
  <c r="M32" i="1"/>
  <c r="N32" i="1"/>
  <c r="O32" i="1"/>
  <c r="P32" i="1"/>
  <c r="U32" i="1"/>
  <c r="H32" i="1"/>
  <c r="T32" i="1"/>
  <c r="R32" i="1"/>
  <c r="H3" i="5"/>
  <c r="AA7" i="1"/>
  <c r="AB7" i="1" s="1"/>
  <c r="G32" i="1"/>
  <c r="F32" i="1"/>
  <c r="E32" i="1"/>
  <c r="E3" i="5"/>
  <c r="I3" i="5"/>
  <c r="H14" i="4"/>
  <c r="E8" i="4"/>
  <c r="I8" i="4" s="1"/>
  <c r="S25" i="1" s="1"/>
  <c r="F8" i="4"/>
  <c r="J8" i="4" s="1"/>
  <c r="E9" i="4"/>
  <c r="I9" i="4" s="1"/>
  <c r="S26" i="1" s="1"/>
  <c r="F9" i="4"/>
  <c r="J9" i="4" s="1"/>
  <c r="E10" i="4"/>
  <c r="I10" i="4" s="1"/>
  <c r="S27" i="1" s="1"/>
  <c r="F10" i="4"/>
  <c r="J10" i="4" s="1"/>
  <c r="E11" i="4"/>
  <c r="I11" i="4" s="1"/>
  <c r="S28" i="1" s="1"/>
  <c r="F11" i="4"/>
  <c r="J11" i="4" s="1"/>
  <c r="E12" i="4"/>
  <c r="I12" i="4" s="1"/>
  <c r="S29" i="1" s="1"/>
  <c r="F12" i="4"/>
  <c r="J12" i="4" s="1"/>
  <c r="E7" i="4"/>
  <c r="I7" i="4" s="1"/>
  <c r="S31" i="1" s="1"/>
  <c r="F7" i="4"/>
  <c r="J7" i="4" s="1"/>
  <c r="J27" i="1" l="1"/>
  <c r="K27" i="1"/>
  <c r="L27" i="1"/>
  <c r="M27" i="1"/>
  <c r="N27" i="1"/>
  <c r="O27" i="1"/>
  <c r="I27" i="1"/>
  <c r="P27" i="1"/>
  <c r="Q27" i="1"/>
  <c r="U27" i="1"/>
  <c r="T27" i="1"/>
  <c r="R27" i="1"/>
  <c r="H27" i="1"/>
  <c r="J26" i="1"/>
  <c r="K26" i="1"/>
  <c r="L26" i="1"/>
  <c r="M26" i="1"/>
  <c r="Q26" i="1"/>
  <c r="N26" i="1"/>
  <c r="O26" i="1"/>
  <c r="P26" i="1"/>
  <c r="I26" i="1"/>
  <c r="F26" i="1"/>
  <c r="T26" i="1"/>
  <c r="U26" i="1"/>
  <c r="R26" i="1"/>
  <c r="H26" i="1"/>
  <c r="J29" i="1"/>
  <c r="K29" i="1"/>
  <c r="L29" i="1"/>
  <c r="Q29" i="1"/>
  <c r="M29" i="1"/>
  <c r="I29" i="1"/>
  <c r="N29" i="1"/>
  <c r="O29" i="1"/>
  <c r="P29" i="1"/>
  <c r="U29" i="1"/>
  <c r="R29" i="1"/>
  <c r="T29" i="1"/>
  <c r="H29" i="1"/>
  <c r="J25" i="1"/>
  <c r="K25" i="1"/>
  <c r="L25" i="1"/>
  <c r="Q25" i="1"/>
  <c r="M25" i="1"/>
  <c r="N25" i="1"/>
  <c r="O25" i="1"/>
  <c r="P25" i="1"/>
  <c r="I25" i="1"/>
  <c r="R25" i="1"/>
  <c r="U25" i="1"/>
  <c r="T25" i="1"/>
  <c r="H25" i="1"/>
  <c r="J31" i="1"/>
  <c r="K31" i="1"/>
  <c r="I31" i="1"/>
  <c r="L31" i="1"/>
  <c r="M31" i="1"/>
  <c r="Q31" i="1"/>
  <c r="N31" i="1"/>
  <c r="O31" i="1"/>
  <c r="P31" i="1"/>
  <c r="U31" i="1"/>
  <c r="T31" i="1"/>
  <c r="H31" i="1"/>
  <c r="R31" i="1"/>
  <c r="J28" i="1"/>
  <c r="K28" i="1"/>
  <c r="L28" i="1"/>
  <c r="Q28" i="1"/>
  <c r="M28" i="1"/>
  <c r="N28" i="1"/>
  <c r="I28" i="1"/>
  <c r="O28" i="1"/>
  <c r="P28" i="1"/>
  <c r="H28" i="1"/>
  <c r="U28" i="1"/>
  <c r="R28" i="1"/>
  <c r="T28" i="1"/>
  <c r="X32" i="1"/>
  <c r="Y32" i="1" s="1"/>
  <c r="Z32" i="1" s="1"/>
  <c r="AA32" i="1" s="1"/>
  <c r="C15" i="5"/>
  <c r="F3" i="5"/>
  <c r="C16" i="5"/>
  <c r="G3" i="5"/>
  <c r="W32" i="1"/>
  <c r="C32" i="1"/>
  <c r="D28" i="1"/>
  <c r="G28" i="1"/>
  <c r="E28" i="1"/>
  <c r="F28" i="1"/>
  <c r="G27" i="1"/>
  <c r="F27" i="1"/>
  <c r="E27" i="1"/>
  <c r="D27" i="1"/>
  <c r="E25" i="1"/>
  <c r="D25" i="1"/>
  <c r="F25" i="1"/>
  <c r="G25" i="1"/>
  <c r="E26" i="1"/>
  <c r="D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I5" i="4" s="1"/>
  <c r="S30" i="1" s="1"/>
  <c r="E6" i="4"/>
  <c r="I6" i="4" s="1"/>
  <c r="F4" i="4"/>
  <c r="J4" i="4" s="1"/>
  <c r="F3" i="4"/>
  <c r="J3" i="4" s="1"/>
  <c r="E4" i="4"/>
  <c r="I4" i="4" s="1"/>
  <c r="E3" i="4"/>
  <c r="I3" i="4" s="1"/>
  <c r="S24" i="1" s="1"/>
  <c r="S23" i="1" l="1"/>
  <c r="S14" i="1" s="1"/>
  <c r="X28" i="1"/>
  <c r="Y28" i="1" s="1"/>
  <c r="Z28" i="1" s="1"/>
  <c r="AA28" i="1" s="1"/>
  <c r="X27" i="1"/>
  <c r="Y27" i="1" s="1"/>
  <c r="Z27" i="1" s="1"/>
  <c r="AA27" i="1" s="1"/>
  <c r="X26" i="1"/>
  <c r="Y26" i="1" s="1"/>
  <c r="Z26" i="1" s="1"/>
  <c r="AA26" i="1" s="1"/>
  <c r="X29" i="1"/>
  <c r="Y29" i="1" s="1"/>
  <c r="Z29" i="1" s="1"/>
  <c r="AA29" i="1" s="1"/>
  <c r="J30" i="1"/>
  <c r="K30" i="1"/>
  <c r="L30" i="1"/>
  <c r="I30" i="1"/>
  <c r="M30" i="1"/>
  <c r="N30" i="1"/>
  <c r="O30" i="1"/>
  <c r="P30" i="1"/>
  <c r="Q30" i="1"/>
  <c r="U30" i="1"/>
  <c r="H30" i="1"/>
  <c r="R30" i="1"/>
  <c r="T30" i="1"/>
  <c r="AB32" i="1"/>
  <c r="X25" i="1"/>
  <c r="Y25" i="1" s="1"/>
  <c r="Z25" i="1" s="1"/>
  <c r="AA25" i="1" s="1"/>
  <c r="J24" i="1"/>
  <c r="I24" i="1"/>
  <c r="K24" i="1"/>
  <c r="H24" i="1"/>
  <c r="L24" i="1"/>
  <c r="M24" i="1"/>
  <c r="Q24" i="1"/>
  <c r="N24" i="1"/>
  <c r="O24" i="1"/>
  <c r="P24" i="1"/>
  <c r="U24" i="1"/>
  <c r="G24" i="1"/>
  <c r="X31" i="1"/>
  <c r="Y31" i="1" s="1"/>
  <c r="Z31" i="1" s="1"/>
  <c r="AA31" i="1" s="1"/>
  <c r="W28" i="1"/>
  <c r="R24" i="1"/>
  <c r="F24" i="1"/>
  <c r="T24" i="1"/>
  <c r="W31" i="1"/>
  <c r="W26" i="1"/>
  <c r="W25" i="1"/>
  <c r="W27" i="1"/>
  <c r="I14" i="4"/>
  <c r="W29" i="1"/>
  <c r="J14" i="4"/>
  <c r="D24" i="1"/>
  <c r="E24" i="1"/>
  <c r="G30" i="1"/>
  <c r="F30" i="1"/>
  <c r="E30" i="1"/>
  <c r="D30" i="1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16" i="1"/>
  <c r="C22" i="1"/>
  <c r="AB26" i="1" l="1"/>
  <c r="AB28" i="1"/>
  <c r="AB27" i="1"/>
  <c r="U23" i="1"/>
  <c r="U14" i="1" s="1"/>
  <c r="K23" i="1"/>
  <c r="K14" i="1" s="1"/>
  <c r="AB29" i="1"/>
  <c r="AB25" i="1"/>
  <c r="AB31" i="1"/>
  <c r="I23" i="1"/>
  <c r="I14" i="1" s="1"/>
  <c r="G23" i="1"/>
  <c r="G14" i="1" s="1"/>
  <c r="X24" i="1"/>
  <c r="Y24" i="1" s="1"/>
  <c r="Z24" i="1" s="1"/>
  <c r="AA24" i="1" s="1"/>
  <c r="P23" i="1"/>
  <c r="P14" i="1" s="1"/>
  <c r="X30" i="1"/>
  <c r="Y30" i="1" s="1"/>
  <c r="Z30" i="1" s="1"/>
  <c r="AA30" i="1" s="1"/>
  <c r="T23" i="1"/>
  <c r="T14" i="1" s="1"/>
  <c r="H23" i="1"/>
  <c r="H14" i="1" s="1"/>
  <c r="R23" i="1"/>
  <c r="R14" i="1" s="1"/>
  <c r="X21" i="1"/>
  <c r="Y21" i="1" s="1"/>
  <c r="Z21" i="1" s="1"/>
  <c r="AA21" i="1" s="1"/>
  <c r="W24" i="1"/>
  <c r="W21" i="1"/>
  <c r="O23" i="1"/>
  <c r="O14" i="1" s="1"/>
  <c r="W30" i="1"/>
  <c r="M23" i="1"/>
  <c r="M14" i="1" s="1"/>
  <c r="J23" i="1"/>
  <c r="J14" i="1" s="1"/>
  <c r="E23" i="1"/>
  <c r="E14" i="1" s="1"/>
  <c r="C21" i="1"/>
  <c r="F23" i="1"/>
  <c r="F14" i="1" s="1"/>
  <c r="Q23" i="1"/>
  <c r="Q14" i="1" s="1"/>
  <c r="N23" i="1"/>
  <c r="N14" i="1" s="1"/>
  <c r="L23" i="1"/>
  <c r="L14" i="1" s="1"/>
  <c r="D23" i="1"/>
  <c r="D14" i="1" s="1"/>
  <c r="C24" i="1"/>
  <c r="C30" i="1"/>
  <c r="AB30" i="1" l="1"/>
  <c r="G3" i="1"/>
  <c r="G34" i="1" s="1"/>
  <c r="AB21" i="1"/>
  <c r="AB24" i="1"/>
  <c r="U3" i="1"/>
  <c r="U34" i="1" s="1"/>
  <c r="AA23" i="1"/>
  <c r="X23" i="1"/>
  <c r="Z23" i="1"/>
  <c r="Y23" i="1"/>
  <c r="W23" i="1"/>
  <c r="C23" i="1"/>
  <c r="K3" i="1"/>
  <c r="K34" i="1" s="1"/>
  <c r="I3" i="1"/>
  <c r="I34" i="1" s="1"/>
  <c r="L3" i="1" l="1"/>
  <c r="L34" i="1" s="1"/>
  <c r="T3" i="1"/>
  <c r="T34" i="1" s="1"/>
  <c r="P3" i="1"/>
  <c r="P34" i="1" s="1"/>
  <c r="M3" i="1"/>
  <c r="M34" i="1" s="1"/>
  <c r="H3" i="1"/>
  <c r="H34" i="1" s="1"/>
  <c r="Q3" i="1"/>
  <c r="Q34" i="1" s="1"/>
  <c r="O3" i="1"/>
  <c r="O34" i="1" s="1"/>
  <c r="N3" i="1"/>
  <c r="N34" i="1" s="1"/>
  <c r="F3" i="1"/>
  <c r="F34" i="1" s="1"/>
  <c r="J3" i="1"/>
  <c r="J34" i="1" s="1"/>
  <c r="R3" i="1"/>
  <c r="R34" i="1" s="1"/>
  <c r="AB23" i="1"/>
  <c r="X14" i="1"/>
  <c r="Y14" i="1" s="1"/>
  <c r="Z14" i="1" s="1"/>
  <c r="S3" i="1"/>
  <c r="S34" i="1" s="1"/>
  <c r="C14" i="1"/>
  <c r="X20" i="1"/>
  <c r="Y20" i="1" s="1"/>
  <c r="Z20" i="1" s="1"/>
  <c r="AA20" i="1" s="1"/>
  <c r="W20" i="1"/>
  <c r="W14" i="1"/>
  <c r="E3" i="1"/>
  <c r="E34" i="1" s="1"/>
  <c r="C20" i="1"/>
  <c r="D3" i="1"/>
  <c r="D3" i="5"/>
  <c r="C22" i="5"/>
  <c r="C3" i="5" s="1"/>
  <c r="C42" i="1" s="1"/>
  <c r="C43" i="1" l="1"/>
  <c r="W36" i="1"/>
  <c r="AB36" i="1" s="1"/>
  <c r="AB20" i="1"/>
  <c r="C3" i="1"/>
  <c r="Y3" i="1"/>
  <c r="Y34" i="1" s="1"/>
  <c r="X3" i="1"/>
  <c r="X34" i="1" s="1"/>
  <c r="AA14" i="1"/>
  <c r="AB14" i="1" s="1"/>
  <c r="Z3" i="1"/>
  <c r="Z34" i="1" s="1"/>
  <c r="W3" i="1"/>
  <c r="D34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l="1"/>
  <c r="T35" i="1" s="1"/>
  <c r="U35" i="1" s="1"/>
  <c r="W35" i="1"/>
  <c r="X35" i="1" s="1"/>
  <c r="Y35" i="1" s="1"/>
  <c r="Z35" i="1" s="1"/>
  <c r="W34" i="1"/>
  <c r="W38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X38" i="1" l="1"/>
  <c r="AA3" i="1"/>
  <c r="AA34" i="1" l="1"/>
  <c r="AA35" i="1" s="1"/>
  <c r="AB3" i="1"/>
  <c r="AB34" i="1" s="1"/>
  <c r="Y38" i="1"/>
  <c r="AB35" i="1" l="1"/>
  <c r="Z38" i="1"/>
  <c r="AA38" i="1" s="1"/>
  <c r="AB38" i="1" l="1"/>
</calcChain>
</file>

<file path=xl/sharedStrings.xml><?xml version="1.0" encoding="utf-8"?>
<sst xmlns="http://schemas.openxmlformats.org/spreadsheetml/2006/main" count="355" uniqueCount="293">
  <si>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</si>
  <si>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</si>
  <si>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</si>
  <si>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</si>
  <si>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</si>
  <si>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</si>
  <si>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</si>
  <si>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</si>
  <si>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</si>
  <si>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</si>
  <si>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</si>
  <si>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</si>
  <si>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</si>
  <si>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</si>
  <si>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</si>
  <si>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</si>
  <si>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</si>
  <si>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</si>
  <si>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</si>
  <si>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</si>
  <si>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</si>
  <si>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</si>
  <si>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</si>
  <si>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</si>
  <si>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</si>
  <si>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</si>
  <si>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</si>
  <si>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</si>
  <si>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</si>
  <si>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</si>
  <si>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</si>
  <si>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</si>
  <si>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</si>
  <si>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</si>
  <si>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</si>
  <si>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</si>
  <si>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</si>
  <si>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</si>
  <si>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</si>
  <si>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</si>
  <si>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</si>
  <si>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</si>
  <si>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</si>
  <si>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</si>
  <si>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</si>
  <si>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</si>
  <si>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</si>
  <si>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</si>
  <si>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</si>
  <si>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</si>
  <si>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</si>
  <si>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</si>
  <si>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</si>
  <si>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</si>
  <si>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</si>
  <si>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</si>
  <si>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</si>
  <si>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</si>
  <si>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</si>
  <si>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</si>
  <si>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</si>
  <si>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</si>
  <si>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</si>
  <si>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</si>
  <si>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Реализация бензина</t>
  </si>
  <si>
    <t>Реализация дизеля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</si>
  <si>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</si>
  <si>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</si>
  <si>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</si>
  <si>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</si>
  <si>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</si>
  <si>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</si>
  <si>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</si>
  <si>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</si>
  <si>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</si>
  <si>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t>Эксплуатация АБК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</si>
  <si>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</si>
  <si>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</si>
  <si>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</si>
  <si>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</si>
  <si>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</si>
  <si>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</si>
  <si>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</si>
  <si>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</si>
  <si>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</si>
  <si>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</si>
  <si>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</si>
  <si>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</si>
  <si>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</si>
  <si>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</si>
  <si>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</si>
  <si>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стоимость тонны</t>
  </si>
  <si>
    <t>Пиролизная жидкость</t>
  </si>
  <si>
    <t>Технический углерод (зольность до 7%)</t>
  </si>
  <si>
    <t>тонн в сутки</t>
  </si>
  <si>
    <t>тонн в месяц (27 дней)</t>
  </si>
  <si>
    <t>Стоимость в сутки</t>
  </si>
  <si>
    <t>Стоимость в месяц</t>
  </si>
  <si>
    <t>Стоимость в год</t>
  </si>
  <si>
    <t>Газ (пропан-бутан-этан)</t>
  </si>
  <si>
    <t>Металлокорд</t>
  </si>
  <si>
    <t>Бензин АИ-92</t>
  </si>
  <si>
    <t>Мазут М100</t>
  </si>
  <si>
    <t>Гудрон тяжелый</t>
  </si>
  <si>
    <t>25-28</t>
  </si>
  <si>
    <t>45-47</t>
  </si>
  <si>
    <t>10-12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</si>
  <si>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</si>
  <si>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</si>
  <si>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</si>
  <si>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</si>
  <si>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</si>
  <si>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</si>
  <si>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</si>
  <si>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</si>
  <si>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</si>
  <si>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</si>
  <si>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</si>
  <si>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</si>
  <si>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</si>
  <si>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</si>
  <si>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</si>
  <si>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Оклад</t>
  </si>
  <si>
    <t>ЗП в месяц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</si>
  <si>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</si>
  <si>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</si>
  <si>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</si>
  <si>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</si>
  <si>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</si>
  <si>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</si>
  <si>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</si>
  <si>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</si>
  <si>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</si>
  <si>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</si>
  <si>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</si>
  <si>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</si>
  <si>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Цена единицы</t>
  </si>
  <si>
    <t>кол-во</t>
  </si>
  <si>
    <t>Стоимость</t>
  </si>
  <si>
    <t>УЧАСТОК ПОДГОТОВКИ СЫРЬЯ</t>
  </si>
  <si>
    <t>Шнековый  транспортер  620*8*8000</t>
  </si>
  <si>
    <t>Итого по разделу:</t>
  </si>
  <si>
    <t>ТОПЛИВНЫЙ УЧАСТОК</t>
  </si>
  <si>
    <t>Цистерны для пиролизной жидкости 100м3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</si>
  <si>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</si>
  <si>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</si>
  <si>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</si>
  <si>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</si>
  <si>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</si>
  <si>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</si>
  <si>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</si>
  <si>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</si>
  <si>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</si>
  <si>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</si>
  <si>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</si>
  <si>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</si>
  <si>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</si>
  <si>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</si>
  <si>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</si>
  <si>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</si>
  <si>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</si>
  <si>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</si>
  <si>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</si>
  <si>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</si>
  <si>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</si>
  <si>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</si>
  <si>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</si>
  <si>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</si>
  <si>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</si>
  <si>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</si>
  <si>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</si>
  <si>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</si>
  <si>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</si>
  <si>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</si>
  <si>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</si>
  <si>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</si>
  <si>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</si>
  <si>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</si>
  <si>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</si>
  <si>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</si>
  <si>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</si>
  <si>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</si>
  <si>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</si>
  <si>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Насосная станция горячих масел 1*8 шт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</si>
  <si>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</si>
  <si>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</si>
  <si>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</si>
  <si>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</si>
  <si>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</si>
  <si>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</si>
  <si>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</si>
  <si>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</si>
  <si>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</si>
  <si>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</si>
  <si>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</si>
  <si>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Пожарный резервуар для воды 100 м3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</si>
  <si>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</si>
  <si>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</si>
  <si>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</si>
  <si>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</si>
  <si>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</si>
  <si>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</si>
  <si>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</si>
  <si>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</si>
  <si>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</si>
  <si>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</si>
  <si>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</si>
  <si>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</si>
  <si>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</si>
  <si>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</si>
  <si>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</si>
  <si>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</si>
  <si>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</si>
  <si>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</si>
  <si>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</si>
  <si>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</si>
  <si>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</si>
  <si>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</si>
  <si>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</si>
  <si>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</si>
  <si>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</si>
  <si>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</si>
  <si>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</si>
  <si>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</si>
  <si>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</si>
  <si>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</si>
  <si>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</si>
  <si>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</si>
  <si>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Оператор УТК</t>
  </si>
  <si>
    <t>Электрик УТК</t>
  </si>
  <si>
    <t>Слесарь УТК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</si>
  <si>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</si>
  <si>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</si>
  <si>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</si>
  <si>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</si>
  <si>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</si>
  <si>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</si>
  <si>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</si>
  <si>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</si>
  <si>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</si>
  <si>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</si>
  <si>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</si>
  <si>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</si>
  <si>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</si>
  <si>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</si>
  <si>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</si>
  <si>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</si>
  <si>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</si>
  <si>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</si>
  <si>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</si>
  <si>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</si>
  <si>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</si>
  <si>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</si>
  <si>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</si>
  <si>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</si>
  <si>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</si>
  <si>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</si>
  <si>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</si>
  <si>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</si>
  <si>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Силосный бункер 50 м3</t>
  </si>
  <si>
    <t>Станция очистки пиролизного масла 50 м3</t>
  </si>
  <si>
    <t>Цистерны для хранения ГСМ 80 м3</t>
  </si>
  <si>
    <t xml:space="preserve">КГПУ – 720 квт/400в </t>
  </si>
  <si>
    <t>Станция сжижения СО2 220 кг/ч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</si>
  <si>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</si>
  <si>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</si>
  <si>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</si>
  <si>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Цистерна переходная для пиролизной жидкости 20 м3</t>
  </si>
  <si>
    <t>Директор АБК</t>
  </si>
  <si>
    <t>Зам директора АБК</t>
  </si>
  <si>
    <t>Дизтопливо Евро-6</t>
  </si>
  <si>
    <t>Создание сайта</t>
  </si>
  <si>
    <t>Поддержание сайта</t>
  </si>
  <si>
    <t>Тариф на входное сырье (шины, мусор)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</si>
  <si>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</si>
  <si>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</si>
  <si>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</si>
  <si>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</si>
  <si>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</si>
  <si>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>Капитальное строительство (фундаменты под обор.) 1,5%</t>
  </si>
  <si>
    <t>Капитальное строительство (ангары из сэндвичпанелей) 2,0%</t>
  </si>
  <si>
    <t>Помолочный комплекс с системой аспирации в компл.</t>
  </si>
  <si>
    <t>Акцизы (~18%)</t>
  </si>
  <si>
    <t>Налоги  (~7%)</t>
  </si>
  <si>
    <t>Шредер VB 750Е HAMMEL</t>
  </si>
  <si>
    <t>Силосный бункер 100 м3</t>
  </si>
  <si>
    <t>Шнековый  транспортер/ковшовый элеватор  620*8*16000</t>
  </si>
  <si>
    <t xml:space="preserve">Насосная станция очистки пром.стоков </t>
  </si>
  <si>
    <t>4-2</t>
  </si>
  <si>
    <t>ДГУ -500 квт/380 АД 500-Т400</t>
  </si>
  <si>
    <t>Пиролизный реактор 200 тонн 14*1220*60-Ч</t>
  </si>
  <si>
    <t>17 месяцев</t>
  </si>
  <si>
    <t>Мини НПЗ 100 куб.м./сутки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</si>
</sst>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6" borderId="1" xfId="0" applyNumberFormat="1" applyFont="1" applyFill="1" applyBorder="1" applyAlignment="1">
      <alignment horizontal="left"/>
    </xf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164" fontId="0" fillId="1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Normal="100" workbookViewId="0">
      <selection activeCell="D4" sqref="D4"/>
    </sheetView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111</v>
      </c>
    </row>
    <row r="2" spans="1:9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30">
        <f t="shared" ref="C3:I3" si="0">SUM(C4:C22)</f>
        <v>721850000</v>
      </c>
      <c r="D3" s="28">
        <f t="shared" si="0"/>
        <v>360925000</v>
      </c>
      <c r="E3" s="28">
        <f t="shared" si="0"/>
        <v>0</v>
      </c>
      <c r="F3" s="28">
        <f t="shared" si="0"/>
        <v>180462500</v>
      </c>
      <c r="G3" s="28">
        <f t="shared" si="0"/>
        <v>180462500</v>
      </c>
      <c r="H3" s="28">
        <f t="shared" si="0"/>
        <v>0</v>
      </c>
      <c r="I3" s="28">
        <f t="shared" si="0"/>
        <v>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721850000</v>
      </c>
      <c r="D4" s="13">
        <f>Оборудование!$F$73/2</f>
        <v>360925000</v>
      </c>
      <c r="E4" s="13"/>
      <c r="F4" s="13">
        <f>Оборудование!$F$73/4</f>
        <v>180462500</v>
      </c>
      <c r="G4" s="13">
        <f>Оборудование!$F$73/4</f>
        <v>180462500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271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26</v>
      </c>
      <c r="B8" s="6" t="s">
        <v>248</v>
      </c>
      <c r="C8" s="22">
        <f t="shared" si="1"/>
        <v>0</v>
      </c>
      <c r="D8" s="13"/>
      <c r="E8" s="13"/>
      <c r="F8" s="13"/>
      <c r="G8" s="13"/>
      <c r="H8" s="13"/>
      <c r="I8" s="13"/>
    </row>
    <row r="9" spans="1:9" x14ac:dyDescent="0.25">
      <c r="A9" s="4" t="s">
        <v>27</v>
      </c>
      <c r="B9" s="6" t="s">
        <v>39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28</v>
      </c>
      <c r="B10" s="6" t="s">
        <v>117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29</v>
      </c>
      <c r="B11" s="6" t="s">
        <v>40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31</v>
      </c>
      <c r="B13" s="6" t="s">
        <v>42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32</v>
      </c>
      <c r="B14" s="6" t="s">
        <v>216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279</v>
      </c>
      <c r="C15" s="22">
        <f t="shared" si="1"/>
        <v>0</v>
      </c>
      <c r="D15" s="13"/>
      <c r="E15" s="13"/>
      <c r="F15" s="13"/>
      <c r="G15" s="13"/>
      <c r="H15" s="13"/>
      <c r="I15" s="13"/>
    </row>
    <row r="16" spans="1:9" x14ac:dyDescent="0.25">
      <c r="A16" s="4" t="s">
        <v>47</v>
      </c>
      <c r="B16" s="6" t="s">
        <v>280</v>
      </c>
      <c r="C16" s="22">
        <f t="shared" si="1"/>
        <v>0</v>
      </c>
      <c r="D16" s="13"/>
      <c r="E16" s="13"/>
      <c r="F16" s="13"/>
      <c r="G16" s="13"/>
      <c r="H16" s="13"/>
      <c r="I16" s="13"/>
    </row>
    <row r="17" spans="1:9" x14ac:dyDescent="0.25">
      <c r="A17" s="4" t="s">
        <v>48</v>
      </c>
      <c r="B17" s="6" t="s">
        <v>253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73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0</v>
      </c>
      <c r="D20" s="13"/>
      <c r="E20" s="13"/>
      <c r="F20" s="13"/>
      <c r="G20" s="13"/>
      <c r="H20" s="13"/>
      <c r="I20" s="13"/>
    </row>
    <row r="21" spans="1:9" x14ac:dyDescent="0.25">
      <c r="A21" s="4" t="s">
        <v>249</v>
      </c>
      <c r="B21" s="6" t="s">
        <v>67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250</v>
      </c>
      <c r="B22" s="6" t="s">
        <v>252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4"/>
  <sheetViews>
    <sheetView showGridLines="0" zoomScaleNormal="100" workbookViewId="0">
      <selection activeCell="AA37" sqref="AA37"/>
    </sheetView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21" width="13.85546875" customWidth="1" outlineLevel="1"/>
    <col min="22" max="22" width="3" customWidth="1"/>
    <col min="23" max="23" width="14.140625" bestFit="1" customWidth="1"/>
    <col min="24" max="27" width="14.5703125" bestFit="1" customWidth="1"/>
    <col min="28" max="28" width="15.5703125" customWidth="1"/>
  </cols>
  <sheetData>
    <row r="1" spans="1:28" x14ac:dyDescent="0.25">
      <c r="B1" t="s">
        <v>112</v>
      </c>
    </row>
    <row r="2" spans="1:28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18"/>
      <c r="W2" s="59" t="s">
        <v>254</v>
      </c>
      <c r="X2" s="2" t="s">
        <v>255</v>
      </c>
      <c r="Y2" s="2" t="s">
        <v>256</v>
      </c>
      <c r="Z2" s="2" t="s">
        <v>257</v>
      </c>
      <c r="AA2" s="2" t="s">
        <v>258</v>
      </c>
      <c r="AB2" s="2" t="s">
        <v>278</v>
      </c>
    </row>
    <row r="3" spans="1:28" ht="15.75" x14ac:dyDescent="0.25">
      <c r="A3" s="3" t="s">
        <v>21</v>
      </c>
      <c r="B3" s="56" t="s">
        <v>20</v>
      </c>
      <c r="C3" s="57">
        <f>SUM(C4:C22)</f>
        <v>51778581.333333328</v>
      </c>
      <c r="D3" s="50">
        <f t="shared" ref="D3:U3" si="0">SUM(D4:D22)</f>
        <v>1536619.9999999998</v>
      </c>
      <c r="E3" s="50">
        <f t="shared" si="0"/>
        <v>1848260</v>
      </c>
      <c r="F3" s="50">
        <f t="shared" si="0"/>
        <v>2367373.3333333335</v>
      </c>
      <c r="G3" s="50">
        <f t="shared" si="0"/>
        <v>2628293.3333333335</v>
      </c>
      <c r="H3" s="50">
        <f t="shared" si="0"/>
        <v>2921761.3333333335</v>
      </c>
      <c r="I3" s="50">
        <f t="shared" si="0"/>
        <v>3099713.3333333335</v>
      </c>
      <c r="J3" s="50">
        <f t="shared" si="0"/>
        <v>3129713.3333333335</v>
      </c>
      <c r="K3" s="50">
        <f t="shared" si="0"/>
        <v>3099713.3333333335</v>
      </c>
      <c r="L3" s="50">
        <f t="shared" si="0"/>
        <v>3099713.3333333335</v>
      </c>
      <c r="M3" s="50">
        <f t="shared" si="0"/>
        <v>3149713.3333333335</v>
      </c>
      <c r="N3" s="50">
        <f t="shared" si="0"/>
        <v>3099713.3333333335</v>
      </c>
      <c r="O3" s="50">
        <f t="shared" si="0"/>
        <v>3099713.3333333335</v>
      </c>
      <c r="P3" s="50">
        <f t="shared" si="0"/>
        <v>3099713.3333333335</v>
      </c>
      <c r="Q3" s="50">
        <f t="shared" si="0"/>
        <v>3149713.3333333335</v>
      </c>
      <c r="R3" s="50">
        <f t="shared" si="0"/>
        <v>3099713.3333333335</v>
      </c>
      <c r="S3" s="50">
        <f t="shared" si="0"/>
        <v>3099713.3333333335</v>
      </c>
      <c r="T3" s="50">
        <f t="shared" si="0"/>
        <v>3099713.3333333335</v>
      </c>
      <c r="U3" s="50">
        <f t="shared" si="0"/>
        <v>3149713.3333333335</v>
      </c>
      <c r="V3" s="65"/>
      <c r="W3" s="60">
        <f>SUM(W4:W22)</f>
        <v>33080301.333333332</v>
      </c>
      <c r="X3" s="50">
        <f t="shared" ref="X3:AA3" si="1">SUM(X4:X22)</f>
        <v>37396560</v>
      </c>
      <c r="Y3" s="50">
        <f t="shared" si="1"/>
        <v>37396560</v>
      </c>
      <c r="Z3" s="50">
        <f t="shared" si="1"/>
        <v>37396560</v>
      </c>
      <c r="AA3" s="50">
        <f t="shared" si="1"/>
        <v>37396560</v>
      </c>
      <c r="AB3" s="50">
        <f>SUM(W3:AA3)</f>
        <v>182666541.33333331</v>
      </c>
    </row>
    <row r="4" spans="1:28" outlineLevel="1" x14ac:dyDescent="0.25">
      <c r="A4" s="4" t="s">
        <v>22</v>
      </c>
      <c r="B4" s="6" t="s">
        <v>272</v>
      </c>
      <c r="C4" s="22">
        <f t="shared" ref="C4:C22" si="2">SUM(D4:U4)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7"/>
      <c r="N4" s="13"/>
      <c r="O4" s="13"/>
      <c r="P4" s="13"/>
      <c r="Q4" s="13"/>
      <c r="R4" s="13"/>
      <c r="S4" s="13"/>
      <c r="T4" s="13"/>
      <c r="U4" s="13"/>
      <c r="V4" s="68"/>
      <c r="W4" s="61">
        <f t="shared" ref="W4:W22" si="3">SUM(D4:O4)</f>
        <v>0</v>
      </c>
      <c r="X4" s="13">
        <f>SUM(P4:U4)*2</f>
        <v>0</v>
      </c>
      <c r="Y4" s="13">
        <f>X4</f>
        <v>0</v>
      </c>
      <c r="Z4" s="13">
        <f t="shared" ref="Z4:AA4" si="4">Y4</f>
        <v>0</v>
      </c>
      <c r="AA4" s="13">
        <f t="shared" si="4"/>
        <v>0</v>
      </c>
      <c r="AB4" s="13">
        <f>SUM(W4:AA4)</f>
        <v>0</v>
      </c>
    </row>
    <row r="5" spans="1:28" outlineLevel="1" x14ac:dyDescent="0.25">
      <c r="A5" s="4" t="s">
        <v>23</v>
      </c>
      <c r="B5" s="6" t="s">
        <v>36</v>
      </c>
      <c r="C5" s="22">
        <f t="shared" si="2"/>
        <v>0</v>
      </c>
      <c r="D5" s="13"/>
      <c r="E5" s="13"/>
      <c r="F5" s="13"/>
      <c r="G5" s="13"/>
      <c r="H5" s="13"/>
      <c r="I5" s="13"/>
      <c r="J5" s="13"/>
      <c r="K5" s="13"/>
      <c r="L5" s="13"/>
      <c r="M5" s="17"/>
      <c r="N5" s="13"/>
      <c r="O5" s="13"/>
      <c r="P5" s="13"/>
      <c r="Q5" s="13"/>
      <c r="R5" s="13"/>
      <c r="S5" s="13"/>
      <c r="T5" s="13"/>
      <c r="U5" s="13"/>
      <c r="V5" s="68"/>
      <c r="W5" s="61">
        <f t="shared" si="3"/>
        <v>0</v>
      </c>
      <c r="X5" s="13">
        <f t="shared" ref="X5:X22" si="5">SUM(P5:U5)*2</f>
        <v>0</v>
      </c>
      <c r="Y5" s="13">
        <f t="shared" ref="Y5:AA22" si="6">X5</f>
        <v>0</v>
      </c>
      <c r="Z5" s="13">
        <f t="shared" si="6"/>
        <v>0</v>
      </c>
      <c r="AA5" s="13">
        <f t="shared" si="6"/>
        <v>0</v>
      </c>
      <c r="AB5" s="13">
        <f t="shared" ref="AB5:AB22" si="7">SUM(W5:AA5)</f>
        <v>0</v>
      </c>
    </row>
    <row r="6" spans="1:28" outlineLevel="1" x14ac:dyDescent="0.25">
      <c r="A6" s="4" t="s">
        <v>24</v>
      </c>
      <c r="B6" s="6" t="s">
        <v>37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7"/>
      <c r="N6" s="13"/>
      <c r="O6" s="13"/>
      <c r="P6" s="13"/>
      <c r="Q6" s="13"/>
      <c r="R6" s="13"/>
      <c r="S6" s="13"/>
      <c r="T6" s="13"/>
      <c r="U6" s="13"/>
      <c r="V6" s="68"/>
      <c r="W6" s="61">
        <f t="shared" si="3"/>
        <v>0</v>
      </c>
      <c r="X6" s="13">
        <f t="shared" si="5"/>
        <v>0</v>
      </c>
      <c r="Y6" s="13">
        <f t="shared" si="6"/>
        <v>0</v>
      </c>
      <c r="Z6" s="13">
        <f t="shared" si="6"/>
        <v>0</v>
      </c>
      <c r="AA6" s="13">
        <f t="shared" si="6"/>
        <v>0</v>
      </c>
      <c r="AB6" s="13">
        <f t="shared" si="7"/>
        <v>0</v>
      </c>
    </row>
    <row r="7" spans="1:28" outlineLevel="1" x14ac:dyDescent="0.25">
      <c r="A7" s="4" t="s">
        <v>25</v>
      </c>
      <c r="B7" s="6" t="s">
        <v>52</v>
      </c>
      <c r="C7" s="22">
        <f t="shared" si="2"/>
        <v>26457666.666666664</v>
      </c>
      <c r="D7" s="13">
        <f>'Штатное расписание'!$F$46/3</f>
        <v>536666.66666666663</v>
      </c>
      <c r="E7" s="13">
        <f>'Штатное расписание'!$F$46/2</f>
        <v>805000</v>
      </c>
      <c r="F7" s="13">
        <f>'Штатное расписание'!$F$46*0.75</f>
        <v>1207500</v>
      </c>
      <c r="G7" s="13">
        <f>'Штатное расписание'!$F$46*0.85</f>
        <v>1368500</v>
      </c>
      <c r="H7" s="13">
        <f>'Штатное расписание'!$F$46</f>
        <v>1610000</v>
      </c>
      <c r="I7" s="13">
        <f>'Штатное расписание'!$F$46</f>
        <v>1610000</v>
      </c>
      <c r="J7" s="13">
        <f>'Штатное расписание'!$F$46</f>
        <v>1610000</v>
      </c>
      <c r="K7" s="13">
        <f>'Штатное расписание'!$F$46</f>
        <v>1610000</v>
      </c>
      <c r="L7" s="13">
        <f>'Штатное расписание'!$F$46</f>
        <v>1610000</v>
      </c>
      <c r="M7" s="17">
        <f>'Штатное расписание'!$F$46</f>
        <v>1610000</v>
      </c>
      <c r="N7" s="13">
        <f>'Штатное расписание'!$F$46</f>
        <v>1610000</v>
      </c>
      <c r="O7" s="13">
        <f>'Штатное расписание'!$F$46</f>
        <v>1610000</v>
      </c>
      <c r="P7" s="13">
        <f>'Штатное расписание'!$F$46</f>
        <v>1610000</v>
      </c>
      <c r="Q7" s="13">
        <f>'Штатное расписание'!$F$46</f>
        <v>1610000</v>
      </c>
      <c r="R7" s="13">
        <f>'Штатное расписание'!$F$46</f>
        <v>1610000</v>
      </c>
      <c r="S7" s="13">
        <f>'Штатное расписание'!$F$46</f>
        <v>1610000</v>
      </c>
      <c r="T7" s="13">
        <f>'Штатное расписание'!$F$46</f>
        <v>1610000</v>
      </c>
      <c r="U7" s="13">
        <f>'Штатное расписание'!$F$46</f>
        <v>1610000</v>
      </c>
      <c r="V7" s="68"/>
      <c r="W7" s="61">
        <f t="shared" si="3"/>
        <v>16797666.666666664</v>
      </c>
      <c r="X7" s="13">
        <f t="shared" si="5"/>
        <v>19320000</v>
      </c>
      <c r="Y7" s="13">
        <f t="shared" si="6"/>
        <v>19320000</v>
      </c>
      <c r="Z7" s="13">
        <f t="shared" si="6"/>
        <v>19320000</v>
      </c>
      <c r="AA7" s="13">
        <f t="shared" si="6"/>
        <v>19320000</v>
      </c>
      <c r="AB7" s="13">
        <f t="shared" si="7"/>
        <v>94077666.666666657</v>
      </c>
    </row>
    <row r="8" spans="1:28" outlineLevel="1" x14ac:dyDescent="0.25">
      <c r="A8" s="4" t="s">
        <v>26</v>
      </c>
      <c r="B8" s="6" t="s">
        <v>38</v>
      </c>
      <c r="C8" s="22">
        <f t="shared" si="2"/>
        <v>900000</v>
      </c>
      <c r="D8" s="13">
        <v>50000</v>
      </c>
      <c r="E8" s="13">
        <v>50000</v>
      </c>
      <c r="F8" s="13">
        <v>50000</v>
      </c>
      <c r="G8" s="13">
        <v>50000</v>
      </c>
      <c r="H8" s="13">
        <v>50000</v>
      </c>
      <c r="I8" s="13">
        <v>50000</v>
      </c>
      <c r="J8" s="13">
        <v>50000</v>
      </c>
      <c r="K8" s="13">
        <v>50000</v>
      </c>
      <c r="L8" s="13">
        <v>50000</v>
      </c>
      <c r="M8" s="17">
        <v>50000</v>
      </c>
      <c r="N8" s="13">
        <v>50000</v>
      </c>
      <c r="O8" s="13">
        <v>50000</v>
      </c>
      <c r="P8" s="13">
        <v>50000</v>
      </c>
      <c r="Q8" s="13">
        <v>50000</v>
      </c>
      <c r="R8" s="13">
        <v>50000</v>
      </c>
      <c r="S8" s="13">
        <v>50000</v>
      </c>
      <c r="T8" s="13">
        <v>50000</v>
      </c>
      <c r="U8" s="13">
        <v>50000</v>
      </c>
      <c r="V8" s="68"/>
      <c r="W8" s="61">
        <f t="shared" si="3"/>
        <v>600000</v>
      </c>
      <c r="X8" s="13">
        <f t="shared" si="5"/>
        <v>600000</v>
      </c>
      <c r="Y8" s="13">
        <f t="shared" si="6"/>
        <v>600000</v>
      </c>
      <c r="Z8" s="13">
        <f t="shared" si="6"/>
        <v>600000</v>
      </c>
      <c r="AA8" s="13">
        <f t="shared" si="6"/>
        <v>600000</v>
      </c>
      <c r="AB8" s="13">
        <f t="shared" si="7"/>
        <v>3000000</v>
      </c>
    </row>
    <row r="9" spans="1:28" outlineLevel="1" x14ac:dyDescent="0.25">
      <c r="A9" s="4" t="s">
        <v>27</v>
      </c>
      <c r="B9" s="6" t="s">
        <v>113</v>
      </c>
      <c r="C9" s="22">
        <f t="shared" si="2"/>
        <v>210000</v>
      </c>
      <c r="D9" s="13"/>
      <c r="E9" s="13"/>
      <c r="F9" s="13">
        <v>30000</v>
      </c>
      <c r="G9" s="13"/>
      <c r="H9" s="13"/>
      <c r="I9" s="13"/>
      <c r="J9" s="13">
        <v>30000</v>
      </c>
      <c r="K9" s="13"/>
      <c r="L9" s="13"/>
      <c r="M9" s="17">
        <v>50000</v>
      </c>
      <c r="N9" s="13"/>
      <c r="O9" s="13"/>
      <c r="P9" s="13"/>
      <c r="Q9" s="13">
        <v>50000</v>
      </c>
      <c r="R9" s="13"/>
      <c r="S9" s="13"/>
      <c r="T9" s="13"/>
      <c r="U9" s="13">
        <v>50000</v>
      </c>
      <c r="V9" s="68"/>
      <c r="W9" s="61">
        <f t="shared" si="3"/>
        <v>110000</v>
      </c>
      <c r="X9" s="13">
        <f t="shared" si="5"/>
        <v>200000</v>
      </c>
      <c r="Y9" s="13">
        <f t="shared" si="6"/>
        <v>200000</v>
      </c>
      <c r="Z9" s="13">
        <f t="shared" si="6"/>
        <v>200000</v>
      </c>
      <c r="AA9" s="13">
        <f t="shared" si="6"/>
        <v>200000</v>
      </c>
      <c r="AB9" s="13">
        <f t="shared" si="7"/>
        <v>910000</v>
      </c>
    </row>
    <row r="10" spans="1:28" outlineLevel="1" x14ac:dyDescent="0.25">
      <c r="A10" s="4" t="s">
        <v>28</v>
      </c>
      <c r="B10" s="6" t="s">
        <v>45</v>
      </c>
      <c r="C10" s="22">
        <f t="shared" si="2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7"/>
      <c r="N10" s="13"/>
      <c r="O10" s="13"/>
      <c r="P10" s="13"/>
      <c r="Q10" s="13"/>
      <c r="R10" s="13"/>
      <c r="S10" s="13"/>
      <c r="T10" s="13"/>
      <c r="U10" s="13"/>
      <c r="V10" s="68"/>
      <c r="W10" s="61">
        <f t="shared" si="3"/>
        <v>0</v>
      </c>
      <c r="X10" s="13">
        <f t="shared" si="5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7"/>
        <v>0</v>
      </c>
    </row>
    <row r="11" spans="1:28" outlineLevel="1" x14ac:dyDescent="0.25">
      <c r="A11" s="4" t="s">
        <v>29</v>
      </c>
      <c r="B11" s="6" t="s">
        <v>46</v>
      </c>
      <c r="C11" s="22">
        <f t="shared" si="2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7"/>
      <c r="N11" s="13"/>
      <c r="O11" s="13"/>
      <c r="P11" s="13"/>
      <c r="Q11" s="13"/>
      <c r="R11" s="13"/>
      <c r="S11" s="13"/>
      <c r="T11" s="13"/>
      <c r="U11" s="13"/>
      <c r="V11" s="68"/>
      <c r="W11" s="61">
        <f t="shared" si="3"/>
        <v>0</v>
      </c>
      <c r="X11" s="13">
        <f t="shared" si="5"/>
        <v>0</v>
      </c>
      <c r="Y11" s="13">
        <f t="shared" si="6"/>
        <v>0</v>
      </c>
      <c r="Z11" s="13">
        <f t="shared" si="6"/>
        <v>0</v>
      </c>
      <c r="AA11" s="13">
        <f t="shared" si="6"/>
        <v>0</v>
      </c>
      <c r="AB11" s="13">
        <f t="shared" si="7"/>
        <v>0</v>
      </c>
    </row>
    <row r="12" spans="1:28" outlineLevel="1" x14ac:dyDescent="0.25">
      <c r="A12" s="4" t="s">
        <v>30</v>
      </c>
      <c r="B12" s="6" t="s">
        <v>67</v>
      </c>
      <c r="C12" s="22">
        <f t="shared" si="2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7"/>
      <c r="N12" s="13"/>
      <c r="O12" s="13"/>
      <c r="P12" s="13"/>
      <c r="Q12" s="13"/>
      <c r="R12" s="13"/>
      <c r="S12" s="13"/>
      <c r="T12" s="13"/>
      <c r="U12" s="13"/>
      <c r="V12" s="68"/>
      <c r="W12" s="61">
        <f t="shared" si="3"/>
        <v>0</v>
      </c>
      <c r="X12" s="13">
        <f t="shared" si="5"/>
        <v>0</v>
      </c>
      <c r="Y12" s="13">
        <f t="shared" si="6"/>
        <v>0</v>
      </c>
      <c r="Z12" s="13">
        <f t="shared" si="6"/>
        <v>0</v>
      </c>
      <c r="AA12" s="13">
        <f t="shared" si="6"/>
        <v>0</v>
      </c>
      <c r="AB12" s="13">
        <f t="shared" si="7"/>
        <v>0</v>
      </c>
    </row>
    <row r="13" spans="1:28" outlineLevel="1" x14ac:dyDescent="0.25">
      <c r="A13" s="4" t="s">
        <v>31</v>
      </c>
      <c r="B13" s="6" t="s">
        <v>71</v>
      </c>
      <c r="C13" s="22">
        <f t="shared" si="2"/>
        <v>3100000</v>
      </c>
      <c r="D13" s="13">
        <v>100000</v>
      </c>
      <c r="E13" s="13">
        <v>100000</v>
      </c>
      <c r="F13" s="13">
        <v>100000</v>
      </c>
      <c r="G13" s="13">
        <v>100000</v>
      </c>
      <c r="H13" s="13">
        <v>100000</v>
      </c>
      <c r="I13" s="13">
        <v>200000</v>
      </c>
      <c r="J13" s="13">
        <v>200000</v>
      </c>
      <c r="K13" s="13">
        <v>200000</v>
      </c>
      <c r="L13" s="13">
        <v>200000</v>
      </c>
      <c r="M13" s="17">
        <v>200000</v>
      </c>
      <c r="N13" s="13">
        <v>200000</v>
      </c>
      <c r="O13" s="13">
        <v>200000</v>
      </c>
      <c r="P13" s="13">
        <v>200000</v>
      </c>
      <c r="Q13" s="13">
        <v>200000</v>
      </c>
      <c r="R13" s="13">
        <v>200000</v>
      </c>
      <c r="S13" s="13">
        <v>200000</v>
      </c>
      <c r="T13" s="13">
        <v>200000</v>
      </c>
      <c r="U13" s="13">
        <v>200000</v>
      </c>
      <c r="V13" s="68"/>
      <c r="W13" s="61">
        <f t="shared" si="3"/>
        <v>1900000</v>
      </c>
      <c r="X13" s="13">
        <f t="shared" si="5"/>
        <v>2400000</v>
      </c>
      <c r="Y13" s="13">
        <f t="shared" si="6"/>
        <v>2400000</v>
      </c>
      <c r="Z13" s="13">
        <f t="shared" si="6"/>
        <v>2400000</v>
      </c>
      <c r="AA13" s="13">
        <f t="shared" si="6"/>
        <v>2400000</v>
      </c>
      <c r="AB13" s="13">
        <f t="shared" si="7"/>
        <v>11500000</v>
      </c>
    </row>
    <row r="14" spans="1:28" outlineLevel="1" x14ac:dyDescent="0.25">
      <c r="A14" s="4" t="s">
        <v>32</v>
      </c>
      <c r="B14" s="6" t="s">
        <v>72</v>
      </c>
      <c r="C14" s="22">
        <f t="shared" si="2"/>
        <v>8150314.666666667</v>
      </c>
      <c r="D14" s="13">
        <f>D$23*0.005</f>
        <v>129920</v>
      </c>
      <c r="E14" s="13">
        <f t="shared" ref="E14:L14" si="8">E$23*0.005</f>
        <v>173226.66666666669</v>
      </c>
      <c r="F14" s="13">
        <f t="shared" si="8"/>
        <v>259840</v>
      </c>
      <c r="G14" s="13">
        <f t="shared" si="8"/>
        <v>389760</v>
      </c>
      <c r="H14" s="13">
        <f t="shared" si="8"/>
        <v>441728</v>
      </c>
      <c r="I14" s="13">
        <f t="shared" si="8"/>
        <v>519680</v>
      </c>
      <c r="J14" s="13">
        <f t="shared" si="8"/>
        <v>519680</v>
      </c>
      <c r="K14" s="13">
        <f t="shared" si="8"/>
        <v>519680</v>
      </c>
      <c r="L14" s="13">
        <f t="shared" si="8"/>
        <v>519680</v>
      </c>
      <c r="M14" s="17">
        <f>M$23*0.005</f>
        <v>519680</v>
      </c>
      <c r="N14" s="13">
        <f>N$23*0.005</f>
        <v>519680</v>
      </c>
      <c r="O14" s="13">
        <f t="shared" ref="O14:U14" si="9">O$23*0.005</f>
        <v>519680</v>
      </c>
      <c r="P14" s="13">
        <f t="shared" si="9"/>
        <v>519680</v>
      </c>
      <c r="Q14" s="13">
        <f t="shared" si="9"/>
        <v>519680</v>
      </c>
      <c r="R14" s="13">
        <f t="shared" si="9"/>
        <v>519680</v>
      </c>
      <c r="S14" s="13">
        <f t="shared" si="9"/>
        <v>519680</v>
      </c>
      <c r="T14" s="13">
        <f t="shared" si="9"/>
        <v>519680</v>
      </c>
      <c r="U14" s="13">
        <f t="shared" si="9"/>
        <v>519680</v>
      </c>
      <c r="V14" s="68"/>
      <c r="W14" s="61">
        <f t="shared" si="3"/>
        <v>5032234.666666667</v>
      </c>
      <c r="X14" s="13">
        <f t="shared" si="5"/>
        <v>6236160</v>
      </c>
      <c r="Y14" s="13">
        <f t="shared" si="6"/>
        <v>6236160</v>
      </c>
      <c r="Z14" s="13">
        <f t="shared" si="6"/>
        <v>6236160</v>
      </c>
      <c r="AA14" s="13">
        <f t="shared" si="6"/>
        <v>6236160</v>
      </c>
      <c r="AB14" s="13">
        <f t="shared" si="7"/>
        <v>29976874.666666668</v>
      </c>
    </row>
    <row r="15" spans="1:28" outlineLevel="1" x14ac:dyDescent="0.25">
      <c r="A15" s="4" t="s">
        <v>33</v>
      </c>
      <c r="B15" s="6" t="s">
        <v>74</v>
      </c>
      <c r="C15" s="22">
        <f t="shared" si="2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7"/>
      <c r="N15" s="13"/>
      <c r="O15" s="13"/>
      <c r="P15" s="13"/>
      <c r="Q15" s="13"/>
      <c r="R15" s="13"/>
      <c r="S15" s="13"/>
      <c r="T15" s="13"/>
      <c r="U15" s="13"/>
      <c r="V15" s="68"/>
      <c r="W15" s="61">
        <f t="shared" si="3"/>
        <v>0</v>
      </c>
      <c r="X15" s="13">
        <f t="shared" si="5"/>
        <v>0</v>
      </c>
      <c r="Y15" s="13">
        <f t="shared" si="6"/>
        <v>0</v>
      </c>
      <c r="Z15" s="13">
        <f t="shared" si="6"/>
        <v>0</v>
      </c>
      <c r="AA15" s="13">
        <f t="shared" si="6"/>
        <v>0</v>
      </c>
      <c r="AB15" s="13">
        <f t="shared" si="7"/>
        <v>0</v>
      </c>
    </row>
    <row r="16" spans="1:28" outlineLevel="1" x14ac:dyDescent="0.25">
      <c r="A16" s="4" t="s">
        <v>47</v>
      </c>
      <c r="B16" s="6" t="s">
        <v>75</v>
      </c>
      <c r="C16" s="22">
        <f t="shared" si="2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7"/>
      <c r="N16" s="13"/>
      <c r="O16" s="13"/>
      <c r="P16" s="13"/>
      <c r="Q16" s="13"/>
      <c r="R16" s="13"/>
      <c r="S16" s="13"/>
      <c r="T16" s="13"/>
      <c r="U16" s="13"/>
      <c r="V16" s="68"/>
      <c r="W16" s="61">
        <f t="shared" si="3"/>
        <v>0</v>
      </c>
      <c r="X16" s="13">
        <f t="shared" si="5"/>
        <v>0</v>
      </c>
      <c r="Y16" s="13">
        <f t="shared" si="6"/>
        <v>0</v>
      </c>
      <c r="Z16" s="13">
        <f t="shared" si="6"/>
        <v>0</v>
      </c>
      <c r="AA16" s="13">
        <f t="shared" si="6"/>
        <v>0</v>
      </c>
      <c r="AB16" s="13">
        <f t="shared" si="7"/>
        <v>0</v>
      </c>
    </row>
    <row r="17" spans="1:28" outlineLevel="1" x14ac:dyDescent="0.25">
      <c r="A17" s="4" t="s">
        <v>48</v>
      </c>
      <c r="B17" s="6" t="s">
        <v>162</v>
      </c>
      <c r="C17" s="22">
        <f t="shared" si="2"/>
        <v>2132850.0000000005</v>
      </c>
      <c r="D17" s="13">
        <f>1421900/12</f>
        <v>118491.66666666667</v>
      </c>
      <c r="E17" s="13">
        <f t="shared" ref="E17:U17" si="10">1421900/12</f>
        <v>118491.66666666667</v>
      </c>
      <c r="F17" s="13">
        <f t="shared" si="10"/>
        <v>118491.66666666667</v>
      </c>
      <c r="G17" s="13">
        <f t="shared" si="10"/>
        <v>118491.66666666667</v>
      </c>
      <c r="H17" s="13">
        <f t="shared" si="10"/>
        <v>118491.66666666667</v>
      </c>
      <c r="I17" s="13">
        <f t="shared" si="10"/>
        <v>118491.66666666667</v>
      </c>
      <c r="J17" s="13">
        <f t="shared" si="10"/>
        <v>118491.66666666667</v>
      </c>
      <c r="K17" s="13">
        <f t="shared" si="10"/>
        <v>118491.66666666667</v>
      </c>
      <c r="L17" s="13">
        <f t="shared" si="10"/>
        <v>118491.66666666667</v>
      </c>
      <c r="M17" s="17">
        <f t="shared" si="10"/>
        <v>118491.66666666667</v>
      </c>
      <c r="N17" s="13">
        <f t="shared" si="10"/>
        <v>118491.66666666667</v>
      </c>
      <c r="O17" s="13">
        <f t="shared" si="10"/>
        <v>118491.66666666667</v>
      </c>
      <c r="P17" s="13">
        <f t="shared" si="10"/>
        <v>118491.66666666667</v>
      </c>
      <c r="Q17" s="13">
        <f t="shared" si="10"/>
        <v>118491.66666666667</v>
      </c>
      <c r="R17" s="13">
        <f t="shared" si="10"/>
        <v>118491.66666666667</v>
      </c>
      <c r="S17" s="13">
        <f t="shared" si="10"/>
        <v>118491.66666666667</v>
      </c>
      <c r="T17" s="13">
        <f t="shared" si="10"/>
        <v>118491.66666666667</v>
      </c>
      <c r="U17" s="13">
        <f t="shared" si="10"/>
        <v>118491.66666666667</v>
      </c>
      <c r="V17" s="68"/>
      <c r="W17" s="61">
        <f t="shared" si="3"/>
        <v>1421900.0000000002</v>
      </c>
      <c r="X17" s="13">
        <f t="shared" si="5"/>
        <v>1421900</v>
      </c>
      <c r="Y17" s="13">
        <f t="shared" si="6"/>
        <v>1421900</v>
      </c>
      <c r="Z17" s="13">
        <f t="shared" si="6"/>
        <v>1421900</v>
      </c>
      <c r="AA17" s="13">
        <f t="shared" si="6"/>
        <v>1421900</v>
      </c>
      <c r="AB17" s="13">
        <f t="shared" si="7"/>
        <v>7109500</v>
      </c>
    </row>
    <row r="18" spans="1:28" outlineLevel="1" x14ac:dyDescent="0.25">
      <c r="A18" s="4" t="s">
        <v>49</v>
      </c>
      <c r="B18" s="6" t="s">
        <v>199</v>
      </c>
      <c r="C18" s="22">
        <f t="shared" si="2"/>
        <v>5413874.9999999991</v>
      </c>
      <c r="D18" s="13">
        <f>Оборудование!$F$73*0.005/12</f>
        <v>300770.83333333331</v>
      </c>
      <c r="E18" s="13">
        <f>Оборудование!$F$73*0.005/12</f>
        <v>300770.83333333331</v>
      </c>
      <c r="F18" s="13">
        <f>Оборудование!$F$73*0.005/12</f>
        <v>300770.83333333331</v>
      </c>
      <c r="G18" s="13">
        <f>Оборудование!$F$73*0.005/12</f>
        <v>300770.83333333331</v>
      </c>
      <c r="H18" s="13">
        <f>Оборудование!$F$73*0.005/12</f>
        <v>300770.83333333331</v>
      </c>
      <c r="I18" s="13">
        <f>Оборудование!$F$73*0.005/12</f>
        <v>300770.83333333331</v>
      </c>
      <c r="J18" s="13">
        <f>Оборудование!$F$73*0.005/12</f>
        <v>300770.83333333331</v>
      </c>
      <c r="K18" s="13">
        <f>Оборудование!$F$73*0.005/12</f>
        <v>300770.83333333331</v>
      </c>
      <c r="L18" s="13">
        <f>Оборудование!$F$73*0.005/12</f>
        <v>300770.83333333331</v>
      </c>
      <c r="M18" s="17">
        <f>Оборудование!$F$73*0.005/12</f>
        <v>300770.83333333331</v>
      </c>
      <c r="N18" s="13">
        <f>Оборудование!$F$73*0.005/12</f>
        <v>300770.83333333331</v>
      </c>
      <c r="O18" s="13">
        <f>Оборудование!$F$73*0.005/12</f>
        <v>300770.83333333331</v>
      </c>
      <c r="P18" s="13">
        <f>Оборудование!$F$73*0.005/12</f>
        <v>300770.83333333331</v>
      </c>
      <c r="Q18" s="13">
        <f>Оборудование!$F$73*0.005/12</f>
        <v>300770.83333333331</v>
      </c>
      <c r="R18" s="13">
        <f>Оборудование!$F$73*0.005/12</f>
        <v>300770.83333333331</v>
      </c>
      <c r="S18" s="13">
        <f>Оборудование!$F$73*0.005/12</f>
        <v>300770.83333333331</v>
      </c>
      <c r="T18" s="13">
        <f>Оборудование!$F$73*0.005/12</f>
        <v>300770.83333333331</v>
      </c>
      <c r="U18" s="13">
        <f>Оборудование!$F$73*0.005/12</f>
        <v>300770.83333333331</v>
      </c>
      <c r="V18" s="68"/>
      <c r="W18" s="61">
        <f t="shared" si="3"/>
        <v>3609250.0000000005</v>
      </c>
      <c r="X18" s="13">
        <f t="shared" si="5"/>
        <v>3609249.9999999995</v>
      </c>
      <c r="Y18" s="13">
        <f t="shared" si="6"/>
        <v>3609249.9999999995</v>
      </c>
      <c r="Z18" s="13">
        <f t="shared" si="6"/>
        <v>3609249.9999999995</v>
      </c>
      <c r="AA18" s="13">
        <f t="shared" si="6"/>
        <v>3609249.9999999995</v>
      </c>
      <c r="AB18" s="13">
        <f t="shared" si="7"/>
        <v>18046250</v>
      </c>
    </row>
    <row r="19" spans="1:28" outlineLevel="1" x14ac:dyDescent="0.25">
      <c r="A19" s="4" t="s">
        <v>50</v>
      </c>
      <c r="B19" s="6" t="s">
        <v>247</v>
      </c>
      <c r="C19" s="22">
        <f t="shared" si="2"/>
        <v>5413874.9999999991</v>
      </c>
      <c r="D19" s="13">
        <f>Оборудование!$F$73*0.005/12</f>
        <v>300770.83333333331</v>
      </c>
      <c r="E19" s="13">
        <f>Оборудование!$F$73*0.005/12</f>
        <v>300770.83333333331</v>
      </c>
      <c r="F19" s="13">
        <f>Оборудование!$F$73*0.005/12</f>
        <v>300770.83333333331</v>
      </c>
      <c r="G19" s="13">
        <f>Оборудование!$F$73*0.005/12</f>
        <v>300770.83333333331</v>
      </c>
      <c r="H19" s="13">
        <f>Оборудование!$F$73*0.005/12</f>
        <v>300770.83333333331</v>
      </c>
      <c r="I19" s="13">
        <f>Оборудование!$F$73*0.005/12</f>
        <v>300770.83333333331</v>
      </c>
      <c r="J19" s="13">
        <f>Оборудование!$F$73*0.005/12</f>
        <v>300770.83333333331</v>
      </c>
      <c r="K19" s="13">
        <f>Оборудование!$F$73*0.005/12</f>
        <v>300770.83333333331</v>
      </c>
      <c r="L19" s="13">
        <f>Оборудование!$F$73*0.005/12</f>
        <v>300770.83333333331</v>
      </c>
      <c r="M19" s="17">
        <f>Оборудование!$F$73*0.005/12</f>
        <v>300770.83333333331</v>
      </c>
      <c r="N19" s="13">
        <f>Оборудование!$F$73*0.005/12</f>
        <v>300770.83333333331</v>
      </c>
      <c r="O19" s="13">
        <f>Оборудование!$F$73*0.005/12</f>
        <v>300770.83333333331</v>
      </c>
      <c r="P19" s="13">
        <f>Оборудование!$F$73*0.005/12</f>
        <v>300770.83333333331</v>
      </c>
      <c r="Q19" s="13">
        <f>Оборудование!$F$73*0.005/12</f>
        <v>300770.83333333331</v>
      </c>
      <c r="R19" s="13">
        <f>Оборудование!$F$73*0.005/12</f>
        <v>300770.83333333331</v>
      </c>
      <c r="S19" s="13">
        <f>Оборудование!$F$73*0.005/12</f>
        <v>300770.83333333331</v>
      </c>
      <c r="T19" s="13">
        <f>Оборудование!$F$73*0.005/12</f>
        <v>300770.83333333331</v>
      </c>
      <c r="U19" s="13">
        <f>Оборудование!$F$73*0.005/12</f>
        <v>300770.83333333331</v>
      </c>
      <c r="V19" s="68"/>
      <c r="W19" s="61">
        <f t="shared" si="3"/>
        <v>3609250.0000000005</v>
      </c>
      <c r="X19" s="13">
        <f t="shared" si="5"/>
        <v>3609249.9999999995</v>
      </c>
      <c r="Y19" s="13">
        <f t="shared" si="6"/>
        <v>3609249.9999999995</v>
      </c>
      <c r="Z19" s="13">
        <f t="shared" si="6"/>
        <v>3609249.9999999995</v>
      </c>
      <c r="AA19" s="13">
        <f t="shared" si="6"/>
        <v>3609249.9999999995</v>
      </c>
      <c r="AB19" s="13">
        <f t="shared" si="7"/>
        <v>18046250</v>
      </c>
    </row>
    <row r="20" spans="1:28" ht="12.6" customHeight="1" outlineLevel="1" x14ac:dyDescent="0.25">
      <c r="A20" s="4" t="s">
        <v>51</v>
      </c>
      <c r="B20" s="6" t="s">
        <v>283</v>
      </c>
      <c r="C20" s="22">
        <f t="shared" si="2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7"/>
      <c r="N20" s="13"/>
      <c r="O20" s="13"/>
      <c r="P20" s="13"/>
      <c r="Q20" s="13"/>
      <c r="R20" s="13"/>
      <c r="S20" s="13"/>
      <c r="T20" s="13"/>
      <c r="U20" s="13"/>
      <c r="V20" s="68"/>
      <c r="W20" s="61">
        <f t="shared" si="3"/>
        <v>0</v>
      </c>
      <c r="X20" s="13">
        <f t="shared" si="5"/>
        <v>0</v>
      </c>
      <c r="Y20" s="13">
        <f t="shared" si="6"/>
        <v>0</v>
      </c>
      <c r="Z20" s="13">
        <f t="shared" si="6"/>
        <v>0</v>
      </c>
      <c r="AA20" s="13">
        <f t="shared" si="6"/>
        <v>0</v>
      </c>
      <c r="AB20" s="13">
        <f t="shared" si="7"/>
        <v>0</v>
      </c>
    </row>
    <row r="21" spans="1:28" outlineLevel="1" x14ac:dyDescent="0.25">
      <c r="A21" s="4" t="s">
        <v>249</v>
      </c>
      <c r="B21" s="6" t="s">
        <v>282</v>
      </c>
      <c r="C21" s="22">
        <f t="shared" si="2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7"/>
      <c r="N21" s="13"/>
      <c r="O21" s="13"/>
      <c r="P21" s="13"/>
      <c r="Q21" s="13"/>
      <c r="R21" s="13"/>
      <c r="S21" s="13"/>
      <c r="T21" s="13"/>
      <c r="U21" s="13"/>
      <c r="V21" s="67"/>
      <c r="W21" s="61">
        <f t="shared" si="3"/>
        <v>0</v>
      </c>
      <c r="X21" s="13">
        <f t="shared" si="5"/>
        <v>0</v>
      </c>
      <c r="Y21" s="13">
        <f t="shared" si="6"/>
        <v>0</v>
      </c>
      <c r="Z21" s="13">
        <f t="shared" si="6"/>
        <v>0</v>
      </c>
      <c r="AA21" s="13">
        <f t="shared" si="6"/>
        <v>0</v>
      </c>
      <c r="AB21" s="13">
        <f t="shared" si="7"/>
        <v>0</v>
      </c>
    </row>
    <row r="22" spans="1:28" outlineLevel="1" x14ac:dyDescent="0.25">
      <c r="A22" s="4" t="s">
        <v>250</v>
      </c>
      <c r="B22" s="6" t="s">
        <v>66</v>
      </c>
      <c r="C22" s="22">
        <f t="shared" si="2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3"/>
      <c r="O22" s="13"/>
      <c r="P22" s="13"/>
      <c r="Q22" s="13"/>
      <c r="R22" s="13"/>
      <c r="S22" s="13"/>
      <c r="T22" s="13"/>
      <c r="U22" s="13"/>
      <c r="V22" s="68"/>
      <c r="W22" s="61">
        <f t="shared" si="3"/>
        <v>0</v>
      </c>
      <c r="X22" s="13">
        <f t="shared" si="5"/>
        <v>0</v>
      </c>
      <c r="Y22" s="13">
        <f t="shared" si="6"/>
        <v>0</v>
      </c>
      <c r="Z22" s="13">
        <f t="shared" si="6"/>
        <v>0</v>
      </c>
      <c r="AA22" s="13">
        <f t="shared" si="6"/>
        <v>0</v>
      </c>
      <c r="AB22" s="13">
        <f t="shared" si="7"/>
        <v>0</v>
      </c>
    </row>
    <row r="23" spans="1:28" ht="15.75" x14ac:dyDescent="0.25">
      <c r="A23" s="3" t="s">
        <v>53</v>
      </c>
      <c r="B23" s="8" t="s">
        <v>54</v>
      </c>
      <c r="C23" s="23">
        <f>SUM(C24:C33)</f>
        <v>1630062933.3333333</v>
      </c>
      <c r="D23" s="14">
        <f t="shared" ref="D23:U23" si="11">SUM(D24:D33)</f>
        <v>25984000</v>
      </c>
      <c r="E23" s="14">
        <f t="shared" si="11"/>
        <v>34645333.333333336</v>
      </c>
      <c r="F23" s="14">
        <f t="shared" si="11"/>
        <v>51968000</v>
      </c>
      <c r="G23" s="14">
        <f t="shared" si="11"/>
        <v>77952000</v>
      </c>
      <c r="H23" s="14">
        <f t="shared" si="11"/>
        <v>88345600</v>
      </c>
      <c r="I23" s="14">
        <f t="shared" si="11"/>
        <v>103936000</v>
      </c>
      <c r="J23" s="14">
        <f t="shared" si="11"/>
        <v>103936000</v>
      </c>
      <c r="K23" s="14">
        <f t="shared" si="11"/>
        <v>103936000</v>
      </c>
      <c r="L23" s="14">
        <f t="shared" si="11"/>
        <v>103936000</v>
      </c>
      <c r="M23" s="17">
        <f t="shared" si="11"/>
        <v>103936000</v>
      </c>
      <c r="N23" s="14">
        <f t="shared" si="11"/>
        <v>103936000</v>
      </c>
      <c r="O23" s="14">
        <f t="shared" si="11"/>
        <v>103936000</v>
      </c>
      <c r="P23" s="14">
        <f t="shared" si="11"/>
        <v>103936000</v>
      </c>
      <c r="Q23" s="14">
        <f t="shared" si="11"/>
        <v>103936000</v>
      </c>
      <c r="R23" s="14">
        <f t="shared" si="11"/>
        <v>103936000</v>
      </c>
      <c r="S23" s="14">
        <f t="shared" si="11"/>
        <v>103936000</v>
      </c>
      <c r="T23" s="14">
        <f t="shared" si="11"/>
        <v>103936000</v>
      </c>
      <c r="U23" s="14">
        <f t="shared" si="11"/>
        <v>103936000</v>
      </c>
      <c r="V23" s="68"/>
      <c r="W23" s="62">
        <f t="shared" ref="W23:AA23" si="12">SUM(W24:W33)</f>
        <v>1006446933.3333335</v>
      </c>
      <c r="X23" s="14">
        <f t="shared" si="12"/>
        <v>1247232000</v>
      </c>
      <c r="Y23" s="14">
        <f t="shared" si="12"/>
        <v>1247232000</v>
      </c>
      <c r="Z23" s="14">
        <f t="shared" si="12"/>
        <v>1247232000</v>
      </c>
      <c r="AA23" s="14">
        <f t="shared" si="12"/>
        <v>1247232000</v>
      </c>
      <c r="AB23" s="14">
        <f>SUM(W23:AA23)</f>
        <v>5995374933.333334</v>
      </c>
    </row>
    <row r="24" spans="1:28" outlineLevel="1" x14ac:dyDescent="0.25">
      <c r="A24" s="4" t="s">
        <v>77</v>
      </c>
      <c r="B24" s="11" t="s">
        <v>63</v>
      </c>
      <c r="C24" s="24">
        <f t="shared" ref="C24:C33" si="13">SUM(D24:U24)</f>
        <v>175653333.33333334</v>
      </c>
      <c r="D24" s="15">
        <f>Продукция!$I$3/4</f>
        <v>2800000</v>
      </c>
      <c r="E24" s="15">
        <f>Продукция!$I$3/3</f>
        <v>3733333.3333333335</v>
      </c>
      <c r="F24" s="15">
        <f>Продукция!$I$3/2</f>
        <v>5600000</v>
      </c>
      <c r="G24" s="15">
        <f>Продукция!$I$3*0.75</f>
        <v>8400000</v>
      </c>
      <c r="H24" s="15">
        <f>Продукция!$I$3*0.85</f>
        <v>9520000</v>
      </c>
      <c r="I24" s="15">
        <f>Продукция!$I$3</f>
        <v>11200000</v>
      </c>
      <c r="J24" s="15">
        <f>Продукция!$I$3</f>
        <v>11200000</v>
      </c>
      <c r="K24" s="15">
        <f>Продукция!$I$3</f>
        <v>11200000</v>
      </c>
      <c r="L24" s="15">
        <f>Продукция!$I$3</f>
        <v>11200000</v>
      </c>
      <c r="M24" s="17">
        <f>Продукция!$I$3</f>
        <v>11200000</v>
      </c>
      <c r="N24" s="15">
        <f>Продукция!$I$3</f>
        <v>11200000</v>
      </c>
      <c r="O24" s="15">
        <f>Продукция!$I$3</f>
        <v>11200000</v>
      </c>
      <c r="P24" s="15">
        <f>Продукция!$I$3</f>
        <v>11200000</v>
      </c>
      <c r="Q24" s="15">
        <f>Продукция!$I$3</f>
        <v>11200000</v>
      </c>
      <c r="R24" s="15">
        <f>Продукция!$I$3</f>
        <v>11200000</v>
      </c>
      <c r="S24" s="15">
        <f>Продукция!$I$3</f>
        <v>11200000</v>
      </c>
      <c r="T24" s="15">
        <f>Продукция!$I$3</f>
        <v>11200000</v>
      </c>
      <c r="U24" s="15">
        <f>Продукция!$I$3</f>
        <v>11200000</v>
      </c>
      <c r="V24" s="68"/>
      <c r="W24" s="63">
        <f t="shared" ref="W24:W32" si="14">SUM(D24:O24)</f>
        <v>108453333.33333334</v>
      </c>
      <c r="X24" s="15">
        <f>SUM($P$24:$U$24)*2</f>
        <v>134400000</v>
      </c>
      <c r="Y24" s="15">
        <f>X24</f>
        <v>134400000</v>
      </c>
      <c r="Z24" s="15">
        <f>Y24</f>
        <v>134400000</v>
      </c>
      <c r="AA24" s="15">
        <f>Z24</f>
        <v>134400000</v>
      </c>
      <c r="AB24" s="15">
        <f>SUM(W24:AA24)</f>
        <v>646053333.33333337</v>
      </c>
    </row>
    <row r="25" spans="1:28" outlineLevel="1" x14ac:dyDescent="0.25">
      <c r="A25" s="4" t="s">
        <v>78</v>
      </c>
      <c r="B25" s="11" t="s">
        <v>64</v>
      </c>
      <c r="C25" s="24">
        <f t="shared" si="13"/>
        <v>263480000</v>
      </c>
      <c r="D25" s="15">
        <f>Продукция!$I$8/4</f>
        <v>4200000</v>
      </c>
      <c r="E25" s="15">
        <f>Продукция!$I$8/3</f>
        <v>5600000</v>
      </c>
      <c r="F25" s="15">
        <f>Продукция!$I$8/2</f>
        <v>8400000</v>
      </c>
      <c r="G25" s="15">
        <f>Продукция!$I$8*0.75</f>
        <v>12600000</v>
      </c>
      <c r="H25" s="15">
        <f>Продукция!$I$8*0.85</f>
        <v>14280000</v>
      </c>
      <c r="I25" s="15">
        <f>Продукция!$I$8</f>
        <v>16800000</v>
      </c>
      <c r="J25" s="15">
        <f>Продукция!$I$8</f>
        <v>16800000</v>
      </c>
      <c r="K25" s="15">
        <f>Продукция!$I$8</f>
        <v>16800000</v>
      </c>
      <c r="L25" s="15">
        <f>Продукция!$I$8</f>
        <v>16800000</v>
      </c>
      <c r="M25" s="17">
        <f>Продукция!$I$8</f>
        <v>16800000</v>
      </c>
      <c r="N25" s="15">
        <f>Продукция!$I$8</f>
        <v>16800000</v>
      </c>
      <c r="O25" s="15">
        <f>Продукция!$I$8</f>
        <v>16800000</v>
      </c>
      <c r="P25" s="15">
        <f>Продукция!$I$8</f>
        <v>16800000</v>
      </c>
      <c r="Q25" s="15">
        <f>Продукция!$I$8</f>
        <v>16800000</v>
      </c>
      <c r="R25" s="15">
        <f>Продукция!$I$8</f>
        <v>16800000</v>
      </c>
      <c r="S25" s="15">
        <f>Продукция!$I$8</f>
        <v>16800000</v>
      </c>
      <c r="T25" s="15">
        <f>Продукция!$I$8</f>
        <v>16800000</v>
      </c>
      <c r="U25" s="15">
        <f>Продукция!$I$8</f>
        <v>16800000</v>
      </c>
      <c r="V25" s="68"/>
      <c r="W25" s="63">
        <f t="shared" si="14"/>
        <v>162680000</v>
      </c>
      <c r="X25" s="15">
        <f>SUM(P$25:U$25)*2</f>
        <v>201600000</v>
      </c>
      <c r="Y25" s="15">
        <f t="shared" ref="Y25:Z32" si="15">X25</f>
        <v>201600000</v>
      </c>
      <c r="Z25" s="15">
        <f t="shared" si="15"/>
        <v>201600000</v>
      </c>
      <c r="AA25" s="15">
        <f t="shared" ref="AA25" si="16">Z25</f>
        <v>201600000</v>
      </c>
      <c r="AB25" s="15">
        <f t="shared" ref="AB25:AB32" si="17">SUM(W25:AA25)</f>
        <v>969080000</v>
      </c>
    </row>
    <row r="26" spans="1:28" outlineLevel="1" x14ac:dyDescent="0.25">
      <c r="A26" s="4" t="s">
        <v>79</v>
      </c>
      <c r="B26" s="11" t="s">
        <v>65</v>
      </c>
      <c r="C26" s="24">
        <f t="shared" si="13"/>
        <v>461090000</v>
      </c>
      <c r="D26" s="15">
        <f>Продукция!$I$9/4</f>
        <v>7350000</v>
      </c>
      <c r="E26" s="15">
        <f>Продукция!$I$9/3</f>
        <v>9800000</v>
      </c>
      <c r="F26" s="15">
        <f>Продукция!$I$9/2</f>
        <v>14700000</v>
      </c>
      <c r="G26" s="15">
        <f>Продукция!$I$9*0.75</f>
        <v>22050000</v>
      </c>
      <c r="H26" s="15">
        <f>Продукция!$I$9*0.85</f>
        <v>24990000</v>
      </c>
      <c r="I26" s="15">
        <f>Продукция!$I$9</f>
        <v>29400000</v>
      </c>
      <c r="J26" s="15">
        <f>Продукция!$I$9</f>
        <v>29400000</v>
      </c>
      <c r="K26" s="15">
        <f>Продукция!$I$9</f>
        <v>29400000</v>
      </c>
      <c r="L26" s="15">
        <f>Продукция!$I$9</f>
        <v>29400000</v>
      </c>
      <c r="M26" s="17">
        <f>Продукция!$I$9</f>
        <v>29400000</v>
      </c>
      <c r="N26" s="15">
        <f>Продукция!$I$9</f>
        <v>29400000</v>
      </c>
      <c r="O26" s="15">
        <f>Продукция!$I$9</f>
        <v>29400000</v>
      </c>
      <c r="P26" s="15">
        <f>Продукция!$I$9</f>
        <v>29400000</v>
      </c>
      <c r="Q26" s="15">
        <f>Продукция!$I$9</f>
        <v>29400000</v>
      </c>
      <c r="R26" s="15">
        <f>Продукция!$I$9</f>
        <v>29400000</v>
      </c>
      <c r="S26" s="15">
        <f>Продукция!$I$9</f>
        <v>29400000</v>
      </c>
      <c r="T26" s="15">
        <f>Продукция!$I$9</f>
        <v>29400000</v>
      </c>
      <c r="U26" s="15">
        <f>Продукция!$I$9</f>
        <v>29400000</v>
      </c>
      <c r="V26" s="68"/>
      <c r="W26" s="63">
        <f t="shared" si="14"/>
        <v>284690000</v>
      </c>
      <c r="X26" s="15">
        <f t="shared" ref="X26:X32" si="18">SUM(P26:U26)*2</f>
        <v>352800000</v>
      </c>
      <c r="Y26" s="15">
        <f t="shared" si="15"/>
        <v>352800000</v>
      </c>
      <c r="Z26" s="15">
        <f t="shared" si="15"/>
        <v>352800000</v>
      </c>
      <c r="AA26" s="15">
        <f t="shared" ref="AA26" si="19">Z26</f>
        <v>352800000</v>
      </c>
      <c r="AB26" s="15">
        <f t="shared" si="17"/>
        <v>1695890000</v>
      </c>
    </row>
    <row r="27" spans="1:28" outlineLevel="1" x14ac:dyDescent="0.25">
      <c r="A27" s="4" t="s">
        <v>80</v>
      </c>
      <c r="B27" s="11" t="s">
        <v>69</v>
      </c>
      <c r="C27" s="24">
        <f t="shared" si="13"/>
        <v>52696000</v>
      </c>
      <c r="D27" s="15">
        <f>Продукция!$I$10/4</f>
        <v>840000</v>
      </c>
      <c r="E27" s="15">
        <f>Продукция!$I$10/3</f>
        <v>1120000</v>
      </c>
      <c r="F27" s="15">
        <f>Продукция!$I$10/2</f>
        <v>1680000</v>
      </c>
      <c r="G27" s="15">
        <f>Продукция!$I$10*0.75</f>
        <v>2520000</v>
      </c>
      <c r="H27" s="15">
        <f>Продукция!$I$10*0.85</f>
        <v>2856000</v>
      </c>
      <c r="I27" s="15">
        <f>Продукция!$I$10</f>
        <v>3360000</v>
      </c>
      <c r="J27" s="15">
        <f>Продукция!$I$10</f>
        <v>3360000</v>
      </c>
      <c r="K27" s="15">
        <f>Продукция!$I$10</f>
        <v>3360000</v>
      </c>
      <c r="L27" s="15">
        <f>Продукция!$I$10</f>
        <v>3360000</v>
      </c>
      <c r="M27" s="17">
        <f>Продукция!$I$10</f>
        <v>3360000</v>
      </c>
      <c r="N27" s="15">
        <f>Продукция!$I$10</f>
        <v>3360000</v>
      </c>
      <c r="O27" s="15">
        <f>Продукция!$I$10</f>
        <v>3360000</v>
      </c>
      <c r="P27" s="15">
        <f>Продукция!$I$10</f>
        <v>3360000</v>
      </c>
      <c r="Q27" s="15">
        <f>Продукция!$I$10</f>
        <v>3360000</v>
      </c>
      <c r="R27" s="15">
        <f>Продукция!$I$10</f>
        <v>3360000</v>
      </c>
      <c r="S27" s="15">
        <f>Продукция!$I$10</f>
        <v>3360000</v>
      </c>
      <c r="T27" s="15">
        <f>Продукция!$I$10</f>
        <v>3360000</v>
      </c>
      <c r="U27" s="15">
        <f>Продукция!$I$10</f>
        <v>3360000</v>
      </c>
      <c r="V27" s="68"/>
      <c r="W27" s="63">
        <f t="shared" si="14"/>
        <v>32536000</v>
      </c>
      <c r="X27" s="15">
        <f t="shared" si="18"/>
        <v>40320000</v>
      </c>
      <c r="Y27" s="15">
        <f t="shared" si="15"/>
        <v>40320000</v>
      </c>
      <c r="Z27" s="15">
        <f t="shared" si="15"/>
        <v>40320000</v>
      </c>
      <c r="AA27" s="15">
        <f t="shared" ref="AA27" si="20">Z27</f>
        <v>40320000</v>
      </c>
      <c r="AB27" s="15">
        <f t="shared" si="17"/>
        <v>193816000</v>
      </c>
    </row>
    <row r="28" spans="1:28" outlineLevel="1" x14ac:dyDescent="0.25">
      <c r="A28" s="4" t="s">
        <v>81</v>
      </c>
      <c r="B28" s="11" t="s">
        <v>70</v>
      </c>
      <c r="C28" s="24">
        <f t="shared" si="13"/>
        <v>14052266.666666668</v>
      </c>
      <c r="D28" s="15">
        <f>Продукция!$I$11/4</f>
        <v>224000</v>
      </c>
      <c r="E28" s="15">
        <f>Продукция!$I$11/3</f>
        <v>298666.66666666669</v>
      </c>
      <c r="F28" s="15">
        <f>Продукция!$I$11/2</f>
        <v>448000</v>
      </c>
      <c r="G28" s="15">
        <f>Продукция!$I$11*0.75</f>
        <v>672000</v>
      </c>
      <c r="H28" s="15">
        <f>Продукция!$I$11*0.85</f>
        <v>761600</v>
      </c>
      <c r="I28" s="15">
        <f>Продукция!$I$11</f>
        <v>896000</v>
      </c>
      <c r="J28" s="15">
        <f>Продукция!$I$11</f>
        <v>896000</v>
      </c>
      <c r="K28" s="15">
        <f>Продукция!$I$11</f>
        <v>896000</v>
      </c>
      <c r="L28" s="15">
        <f>Продукция!$I$11</f>
        <v>896000</v>
      </c>
      <c r="M28" s="17">
        <f>Продукция!$I$11</f>
        <v>896000</v>
      </c>
      <c r="N28" s="15">
        <f>Продукция!$I$11</f>
        <v>896000</v>
      </c>
      <c r="O28" s="15">
        <f>Продукция!$I$11</f>
        <v>896000</v>
      </c>
      <c r="P28" s="15">
        <f>Продукция!$I$11</f>
        <v>896000</v>
      </c>
      <c r="Q28" s="15">
        <f>Продукция!$I$11</f>
        <v>896000</v>
      </c>
      <c r="R28" s="15">
        <f>Продукция!$I$11</f>
        <v>896000</v>
      </c>
      <c r="S28" s="15">
        <f>Продукция!$I$11</f>
        <v>896000</v>
      </c>
      <c r="T28" s="15">
        <f>Продукция!$I$11</f>
        <v>896000</v>
      </c>
      <c r="U28" s="15">
        <f>Продукция!$I$11</f>
        <v>896000</v>
      </c>
      <c r="V28" s="68"/>
      <c r="W28" s="63">
        <f t="shared" si="14"/>
        <v>8676266.6666666679</v>
      </c>
      <c r="X28" s="15">
        <f t="shared" si="18"/>
        <v>10752000</v>
      </c>
      <c r="Y28" s="15">
        <f t="shared" si="15"/>
        <v>10752000</v>
      </c>
      <c r="Z28" s="15">
        <f t="shared" si="15"/>
        <v>10752000</v>
      </c>
      <c r="AA28" s="15">
        <f t="shared" ref="AA28" si="21">Z28</f>
        <v>10752000</v>
      </c>
      <c r="AB28" s="15">
        <f t="shared" si="17"/>
        <v>51684266.666666672</v>
      </c>
    </row>
    <row r="29" spans="1:28" outlineLevel="1" x14ac:dyDescent="0.25">
      <c r="A29" s="4" t="s">
        <v>82</v>
      </c>
      <c r="B29" s="11" t="s">
        <v>76</v>
      </c>
      <c r="C29" s="24">
        <f t="shared" si="13"/>
        <v>122957333.33333334</v>
      </c>
      <c r="D29" s="15">
        <f>Продукция!$I$12/4</f>
        <v>1960000</v>
      </c>
      <c r="E29" s="15">
        <f>Продукция!$I$12/3</f>
        <v>2613333.3333333335</v>
      </c>
      <c r="F29" s="15">
        <f>Продукция!$I$12/2</f>
        <v>3920000</v>
      </c>
      <c r="G29" s="15">
        <f>Продукция!$I$12*0.75</f>
        <v>5880000</v>
      </c>
      <c r="H29" s="15">
        <f>Продукция!$I$12*0.85</f>
        <v>6664000</v>
      </c>
      <c r="I29" s="15">
        <f>Продукция!$I$12</f>
        <v>7840000</v>
      </c>
      <c r="J29" s="15">
        <f>Продукция!$I$12</f>
        <v>7840000</v>
      </c>
      <c r="K29" s="15">
        <f>Продукция!$I$12</f>
        <v>7840000</v>
      </c>
      <c r="L29" s="15">
        <f>Продукция!$I$12</f>
        <v>7840000</v>
      </c>
      <c r="M29" s="17">
        <f>Продукция!$I$12</f>
        <v>7840000</v>
      </c>
      <c r="N29" s="15">
        <f>Продукция!$I$12</f>
        <v>7840000</v>
      </c>
      <c r="O29" s="15">
        <f>Продукция!$I$12</f>
        <v>7840000</v>
      </c>
      <c r="P29" s="15">
        <f>Продукция!$I$12</f>
        <v>7840000</v>
      </c>
      <c r="Q29" s="15">
        <f>Продукция!$I$12</f>
        <v>7840000</v>
      </c>
      <c r="R29" s="15">
        <f>Продукция!$I$12</f>
        <v>7840000</v>
      </c>
      <c r="S29" s="15">
        <f>Продукция!$I$12</f>
        <v>7840000</v>
      </c>
      <c r="T29" s="15">
        <f>Продукция!$I$12</f>
        <v>7840000</v>
      </c>
      <c r="U29" s="15">
        <f>Продукция!$I$12</f>
        <v>7840000</v>
      </c>
      <c r="V29" s="68"/>
      <c r="W29" s="63">
        <f t="shared" si="14"/>
        <v>75917333.333333343</v>
      </c>
      <c r="X29" s="15">
        <f t="shared" si="18"/>
        <v>94080000</v>
      </c>
      <c r="Y29" s="15">
        <f t="shared" si="15"/>
        <v>94080000</v>
      </c>
      <c r="Z29" s="15">
        <f t="shared" si="15"/>
        <v>94080000</v>
      </c>
      <c r="AA29" s="15">
        <f t="shared" ref="AA29" si="22">Z29</f>
        <v>94080000</v>
      </c>
      <c r="AB29" s="15">
        <f t="shared" si="17"/>
        <v>452237333.33333337</v>
      </c>
    </row>
    <row r="30" spans="1:28" outlineLevel="1" x14ac:dyDescent="0.25">
      <c r="A30" s="4" t="s">
        <v>83</v>
      </c>
      <c r="B30" s="11" t="s">
        <v>68</v>
      </c>
      <c r="C30" s="24">
        <f t="shared" si="13"/>
        <v>307393333.33333331</v>
      </c>
      <c r="D30" s="15">
        <f>Продукция!$I$5/4</f>
        <v>4900000</v>
      </c>
      <c r="E30" s="15">
        <f>Продукция!$I$5/3</f>
        <v>6533333.333333333</v>
      </c>
      <c r="F30" s="15">
        <f>Продукция!$I$5/2</f>
        <v>9800000</v>
      </c>
      <c r="G30" s="15">
        <f>Продукция!$I$5*0.75</f>
        <v>14700000</v>
      </c>
      <c r="H30" s="15">
        <f>Продукция!$I$5*0.85</f>
        <v>16660000</v>
      </c>
      <c r="I30" s="15">
        <f>Продукция!$I$5</f>
        <v>19600000</v>
      </c>
      <c r="J30" s="15">
        <f>Продукция!$I$5</f>
        <v>19600000</v>
      </c>
      <c r="K30" s="15">
        <f>Продукция!$I$5</f>
        <v>19600000</v>
      </c>
      <c r="L30" s="15">
        <f>Продукция!$I$5</f>
        <v>19600000</v>
      </c>
      <c r="M30" s="17">
        <f>Продукция!$I$5</f>
        <v>19600000</v>
      </c>
      <c r="N30" s="15">
        <f>Продукция!$I$5</f>
        <v>19600000</v>
      </c>
      <c r="O30" s="15">
        <f>Продукция!$I$5</f>
        <v>19600000</v>
      </c>
      <c r="P30" s="15">
        <f>Продукция!$I$5</f>
        <v>19600000</v>
      </c>
      <c r="Q30" s="15">
        <f>Продукция!$I$5</f>
        <v>19600000</v>
      </c>
      <c r="R30" s="15">
        <f>Продукция!$I$5</f>
        <v>19600000</v>
      </c>
      <c r="S30" s="15">
        <f>Продукция!$I$5</f>
        <v>19600000</v>
      </c>
      <c r="T30" s="15">
        <f>Продукция!$I$5</f>
        <v>19600000</v>
      </c>
      <c r="U30" s="15">
        <f>Продукция!$I$5</f>
        <v>19600000</v>
      </c>
      <c r="V30" s="68"/>
      <c r="W30" s="63">
        <f t="shared" si="14"/>
        <v>189793333.33333331</v>
      </c>
      <c r="X30" s="15">
        <f t="shared" si="18"/>
        <v>235200000</v>
      </c>
      <c r="Y30" s="15">
        <f t="shared" si="15"/>
        <v>235200000</v>
      </c>
      <c r="Z30" s="15">
        <f t="shared" si="15"/>
        <v>235200000</v>
      </c>
      <c r="AA30" s="15">
        <f t="shared" ref="AA30" si="23">Z30</f>
        <v>235200000</v>
      </c>
      <c r="AB30" s="15">
        <f t="shared" si="17"/>
        <v>1130593333.3333333</v>
      </c>
    </row>
    <row r="31" spans="1:28" outlineLevel="1" x14ac:dyDescent="0.25">
      <c r="A31" s="4" t="s">
        <v>84</v>
      </c>
      <c r="B31" s="11" t="s">
        <v>86</v>
      </c>
      <c r="C31" s="24">
        <f t="shared" si="13"/>
        <v>13174000</v>
      </c>
      <c r="D31" s="15">
        <f>Продукция!$I$7/4</f>
        <v>210000</v>
      </c>
      <c r="E31" s="15">
        <f>Продукция!$I$7/3</f>
        <v>280000</v>
      </c>
      <c r="F31" s="15">
        <f>Продукция!$I$7/2</f>
        <v>420000</v>
      </c>
      <c r="G31" s="15">
        <f>Продукция!$I$7*0.75</f>
        <v>630000</v>
      </c>
      <c r="H31" s="15">
        <f>Продукция!$I$7*0.85</f>
        <v>714000</v>
      </c>
      <c r="I31" s="15">
        <f>Продукция!$I$7</f>
        <v>840000</v>
      </c>
      <c r="J31" s="15">
        <f>Продукция!$I$7</f>
        <v>840000</v>
      </c>
      <c r="K31" s="15">
        <f>Продукция!$I$7</f>
        <v>840000</v>
      </c>
      <c r="L31" s="15">
        <f>Продукция!$I$7</f>
        <v>840000</v>
      </c>
      <c r="M31" s="17">
        <f>Продукция!$I$7</f>
        <v>840000</v>
      </c>
      <c r="N31" s="15">
        <f>Продукция!$I$7</f>
        <v>840000</v>
      </c>
      <c r="O31" s="15">
        <f>Продукция!$I$7</f>
        <v>840000</v>
      </c>
      <c r="P31" s="15">
        <f>Продукция!$I$7</f>
        <v>840000</v>
      </c>
      <c r="Q31" s="15">
        <f>Продукция!$I$7</f>
        <v>840000</v>
      </c>
      <c r="R31" s="15">
        <f>Продукция!$I$7</f>
        <v>840000</v>
      </c>
      <c r="S31" s="15">
        <f>Продукция!$I$7</f>
        <v>840000</v>
      </c>
      <c r="T31" s="15">
        <f>Продукция!$I$7</f>
        <v>840000</v>
      </c>
      <c r="U31" s="15">
        <f>Продукция!$I$7</f>
        <v>840000</v>
      </c>
      <c r="V31" s="68"/>
      <c r="W31" s="63">
        <f t="shared" si="14"/>
        <v>8134000</v>
      </c>
      <c r="X31" s="15">
        <f>SUM(P31:U31)*2</f>
        <v>10080000</v>
      </c>
      <c r="Y31" s="15">
        <f t="shared" si="15"/>
        <v>10080000</v>
      </c>
      <c r="Z31" s="15">
        <f t="shared" si="15"/>
        <v>10080000</v>
      </c>
      <c r="AA31" s="15">
        <f t="shared" ref="AA31" si="24">Z31</f>
        <v>10080000</v>
      </c>
      <c r="AB31" s="15">
        <f t="shared" si="17"/>
        <v>48454000</v>
      </c>
    </row>
    <row r="32" spans="1:28" outlineLevel="1" x14ac:dyDescent="0.25">
      <c r="A32" s="4" t="s">
        <v>85</v>
      </c>
      <c r="B32" s="11" t="s">
        <v>115</v>
      </c>
      <c r="C32" s="24">
        <f t="shared" si="13"/>
        <v>219566666.66666669</v>
      </c>
      <c r="D32" s="15">
        <f>Продукция!$I$13/4</f>
        <v>3500000</v>
      </c>
      <c r="E32" s="15">
        <f>Продукция!$I$13/3</f>
        <v>4666666.666666667</v>
      </c>
      <c r="F32" s="15">
        <f>Продукция!$I$13/2</f>
        <v>7000000</v>
      </c>
      <c r="G32" s="15">
        <f>Продукция!$I$13*0.75</f>
        <v>10500000</v>
      </c>
      <c r="H32" s="15">
        <f>Продукция!$I$13*0.85</f>
        <v>11900000</v>
      </c>
      <c r="I32" s="15">
        <f>Продукция!$I$13</f>
        <v>14000000</v>
      </c>
      <c r="J32" s="15">
        <f>Продукция!$I$13</f>
        <v>14000000</v>
      </c>
      <c r="K32" s="15">
        <f>Продукция!$I$13</f>
        <v>14000000</v>
      </c>
      <c r="L32" s="15">
        <f>Продукция!$I$13</f>
        <v>14000000</v>
      </c>
      <c r="M32" s="17">
        <f>Продукция!$I$13</f>
        <v>14000000</v>
      </c>
      <c r="N32" s="15">
        <f>Продукция!$I$13</f>
        <v>14000000</v>
      </c>
      <c r="O32" s="15">
        <f>Продукция!$I$13</f>
        <v>14000000</v>
      </c>
      <c r="P32" s="15">
        <f>Продукция!$I$13</f>
        <v>14000000</v>
      </c>
      <c r="Q32" s="15">
        <f>Продукция!$I$13</f>
        <v>14000000</v>
      </c>
      <c r="R32" s="15">
        <f>Продукция!$I$13</f>
        <v>14000000</v>
      </c>
      <c r="S32" s="15">
        <f>Продукция!$I$13</f>
        <v>14000000</v>
      </c>
      <c r="T32" s="15">
        <f>Продукция!$I$13</f>
        <v>14000000</v>
      </c>
      <c r="U32" s="15">
        <f>Продукция!$I$13</f>
        <v>14000000</v>
      </c>
      <c r="V32" s="68"/>
      <c r="W32" s="63">
        <f t="shared" si="14"/>
        <v>135566666.66666669</v>
      </c>
      <c r="X32" s="15">
        <f t="shared" si="18"/>
        <v>168000000</v>
      </c>
      <c r="Y32" s="15">
        <f t="shared" si="15"/>
        <v>168000000</v>
      </c>
      <c r="Z32" s="15">
        <f t="shared" si="15"/>
        <v>168000000</v>
      </c>
      <c r="AA32" s="15">
        <f t="shared" ref="AA32" si="25">Z32</f>
        <v>168000000</v>
      </c>
      <c r="AB32" s="15">
        <f t="shared" si="17"/>
        <v>807566666.66666675</v>
      </c>
    </row>
    <row r="33" spans="1:28" outlineLevel="1" x14ac:dyDescent="0.25">
      <c r="A33" s="4" t="s">
        <v>251</v>
      </c>
      <c r="B33" s="11" t="s">
        <v>66</v>
      </c>
      <c r="C33" s="24">
        <f t="shared" si="13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7"/>
      <c r="N33" s="15"/>
      <c r="O33" s="15"/>
      <c r="P33" s="15"/>
      <c r="Q33" s="15"/>
      <c r="R33" s="15"/>
      <c r="S33" s="15"/>
      <c r="T33" s="15"/>
      <c r="U33" s="15"/>
      <c r="V33" s="68"/>
      <c r="W33" s="63"/>
      <c r="X33" s="15"/>
      <c r="Y33" s="15"/>
      <c r="Z33" s="15"/>
      <c r="AA33" s="15"/>
      <c r="AB33" s="15"/>
    </row>
    <row r="34" spans="1:28" ht="15.75" x14ac:dyDescent="0.25">
      <c r="A34" s="3" t="s">
        <v>55</v>
      </c>
      <c r="B34" s="9" t="s">
        <v>58</v>
      </c>
      <c r="C34" s="25"/>
      <c r="D34" s="15">
        <f t="shared" ref="D34:U34" si="26">D23-D3</f>
        <v>24447380</v>
      </c>
      <c r="E34" s="15">
        <f t="shared" si="26"/>
        <v>32797073.333333336</v>
      </c>
      <c r="F34" s="15">
        <f t="shared" si="26"/>
        <v>49600626.666666664</v>
      </c>
      <c r="G34" s="15">
        <f t="shared" si="26"/>
        <v>75323706.666666672</v>
      </c>
      <c r="H34" s="15">
        <f t="shared" si="26"/>
        <v>85423838.666666672</v>
      </c>
      <c r="I34" s="15">
        <f t="shared" si="26"/>
        <v>100836286.66666667</v>
      </c>
      <c r="J34" s="15">
        <f t="shared" si="26"/>
        <v>100806286.66666667</v>
      </c>
      <c r="K34" s="15">
        <f t="shared" si="26"/>
        <v>100836286.66666667</v>
      </c>
      <c r="L34" s="15">
        <f t="shared" si="26"/>
        <v>100836286.66666667</v>
      </c>
      <c r="M34" s="17">
        <f t="shared" si="26"/>
        <v>100786286.66666667</v>
      </c>
      <c r="N34" s="15">
        <f t="shared" si="26"/>
        <v>100836286.66666667</v>
      </c>
      <c r="O34" s="15">
        <f t="shared" si="26"/>
        <v>100836286.66666667</v>
      </c>
      <c r="P34" s="15">
        <f t="shared" si="26"/>
        <v>100836286.66666667</v>
      </c>
      <c r="Q34" s="15">
        <f t="shared" si="26"/>
        <v>100786286.66666667</v>
      </c>
      <c r="R34" s="15">
        <f t="shared" si="26"/>
        <v>100836286.66666667</v>
      </c>
      <c r="S34" s="15">
        <f t="shared" si="26"/>
        <v>100836286.66666667</v>
      </c>
      <c r="T34" s="15">
        <f t="shared" si="26"/>
        <v>100836286.66666667</v>
      </c>
      <c r="U34" s="15">
        <f t="shared" si="26"/>
        <v>100786286.66666667</v>
      </c>
      <c r="V34" s="68"/>
      <c r="W34" s="63">
        <f t="shared" ref="W34:AA34" si="27">W23-W3</f>
        <v>973366632.00000012</v>
      </c>
      <c r="X34" s="15">
        <f t="shared" si="27"/>
        <v>1209835440</v>
      </c>
      <c r="Y34" s="15">
        <f t="shared" si="27"/>
        <v>1209835440</v>
      </c>
      <c r="Z34" s="15">
        <f t="shared" si="27"/>
        <v>1209835440</v>
      </c>
      <c r="AA34" s="15">
        <f t="shared" si="27"/>
        <v>1209835440</v>
      </c>
      <c r="AB34" s="15">
        <f t="shared" ref="AB34" si="28">AB23-AB3</f>
        <v>5812708392.000001</v>
      </c>
    </row>
    <row r="35" spans="1:28" ht="15.75" x14ac:dyDescent="0.25">
      <c r="A35" s="3" t="s">
        <v>57</v>
      </c>
      <c r="B35" s="9" t="s">
        <v>88</v>
      </c>
      <c r="C35" s="25"/>
      <c r="D35" s="15">
        <f>D34</f>
        <v>24447380</v>
      </c>
      <c r="E35" s="15">
        <f>D35+E34</f>
        <v>57244453.333333336</v>
      </c>
      <c r="F35" s="15">
        <f t="shared" ref="F35:U35" si="29">E35+F34</f>
        <v>106845080</v>
      </c>
      <c r="G35" s="15">
        <f t="shared" si="29"/>
        <v>182168786.66666669</v>
      </c>
      <c r="H35" s="15">
        <f t="shared" si="29"/>
        <v>267592625.33333337</v>
      </c>
      <c r="I35" s="15">
        <f t="shared" si="29"/>
        <v>368428912.00000006</v>
      </c>
      <c r="J35" s="15">
        <f t="shared" si="29"/>
        <v>469235198.66666675</v>
      </c>
      <c r="K35" s="15">
        <f t="shared" si="29"/>
        <v>570071485.33333337</v>
      </c>
      <c r="L35" s="15">
        <f t="shared" si="29"/>
        <v>670907772</v>
      </c>
      <c r="M35" s="17">
        <f t="shared" si="29"/>
        <v>771694058.66666663</v>
      </c>
      <c r="N35" s="15">
        <f t="shared" si="29"/>
        <v>872530345.33333325</v>
      </c>
      <c r="O35" s="15">
        <f t="shared" si="29"/>
        <v>973366631.99999988</v>
      </c>
      <c r="P35" s="15">
        <f t="shared" si="29"/>
        <v>1074202918.6666665</v>
      </c>
      <c r="Q35" s="15">
        <f t="shared" si="29"/>
        <v>1174989205.3333333</v>
      </c>
      <c r="R35" s="15">
        <f t="shared" si="29"/>
        <v>1275825492</v>
      </c>
      <c r="S35" s="15">
        <f t="shared" si="29"/>
        <v>1376661778.6666667</v>
      </c>
      <c r="T35" s="15">
        <f t="shared" si="29"/>
        <v>1477498065.3333335</v>
      </c>
      <c r="U35" s="15">
        <f t="shared" si="29"/>
        <v>1578284352.0000002</v>
      </c>
      <c r="V35" s="68"/>
      <c r="W35" s="63">
        <f>W23-W3</f>
        <v>973366632.00000012</v>
      </c>
      <c r="X35" s="15">
        <f t="shared" ref="X35:AB35" si="30">W35+X34</f>
        <v>2183202072</v>
      </c>
      <c r="Y35" s="15">
        <f t="shared" si="30"/>
        <v>3393037512</v>
      </c>
      <c r="Z35" s="15">
        <f t="shared" si="30"/>
        <v>4602872952</v>
      </c>
      <c r="AA35" s="15">
        <f t="shared" si="30"/>
        <v>5812708392</v>
      </c>
      <c r="AB35" s="15">
        <f t="shared" si="30"/>
        <v>11625416784</v>
      </c>
    </row>
    <row r="36" spans="1:28" ht="15.75" x14ac:dyDescent="0.25">
      <c r="A36" s="3" t="s">
        <v>59</v>
      </c>
      <c r="B36" s="16" t="s">
        <v>56</v>
      </c>
      <c r="C36" s="26">
        <f>SUM(D36:U36)</f>
        <v>721850000</v>
      </c>
      <c r="D36" s="17">
        <v>24447380</v>
      </c>
      <c r="E36" s="17">
        <v>32797073.333333336</v>
      </c>
      <c r="F36" s="17">
        <v>49600626.666666664</v>
      </c>
      <c r="G36" s="17">
        <v>75323706.666666672</v>
      </c>
      <c r="H36" s="17">
        <v>85423838.666666672</v>
      </c>
      <c r="I36" s="17">
        <v>100836286.66666667</v>
      </c>
      <c r="J36" s="17">
        <v>100806286.66666667</v>
      </c>
      <c r="K36" s="17">
        <v>100836286.66666667</v>
      </c>
      <c r="L36" s="17">
        <v>100836286.66666667</v>
      </c>
      <c r="M36" s="17">
        <v>50942228</v>
      </c>
      <c r="N36" s="17"/>
      <c r="O36" s="17"/>
      <c r="P36" s="17"/>
      <c r="Q36" s="17"/>
      <c r="R36" s="17"/>
      <c r="S36" s="17"/>
      <c r="T36" s="17"/>
      <c r="U36" s="17"/>
      <c r="V36" s="68"/>
      <c r="W36" s="64">
        <f>C42</f>
        <v>721850000</v>
      </c>
      <c r="X36" s="17"/>
      <c r="Y36" s="17"/>
      <c r="Z36" s="17"/>
      <c r="AA36" s="17"/>
      <c r="AB36" s="17">
        <f>SUM(W36:AA36)</f>
        <v>721850000</v>
      </c>
    </row>
    <row r="37" spans="1:28" ht="15.75" x14ac:dyDescent="0.25">
      <c r="A37" s="5" t="s">
        <v>62</v>
      </c>
      <c r="B37" s="9" t="s">
        <v>60</v>
      </c>
      <c r="C37" s="25">
        <f>SUM(D37:U37)</f>
        <v>856434351.99999988</v>
      </c>
      <c r="D37" s="15"/>
      <c r="E37" s="15"/>
      <c r="F37" s="15"/>
      <c r="G37" s="15"/>
      <c r="H37" s="15"/>
      <c r="I37" s="15"/>
      <c r="J37" s="15"/>
      <c r="K37" s="15"/>
      <c r="L37" s="15"/>
      <c r="M37" s="17">
        <v>49844058.666666672</v>
      </c>
      <c r="N37" s="15">
        <v>100836286.66666667</v>
      </c>
      <c r="O37" s="15">
        <v>100836286.66666667</v>
      </c>
      <c r="P37" s="15">
        <v>100836286.66666667</v>
      </c>
      <c r="Q37" s="15">
        <v>100786286.66666667</v>
      </c>
      <c r="R37" s="15">
        <v>100836286.66666667</v>
      </c>
      <c r="S37" s="15">
        <v>100836286.66666667</v>
      </c>
      <c r="T37" s="15">
        <v>100836286.66666667</v>
      </c>
      <c r="U37" s="15">
        <v>100786286.66666667</v>
      </c>
      <c r="V37" s="68"/>
      <c r="W37" s="63">
        <v>251516632.00000012</v>
      </c>
      <c r="X37" s="15">
        <v>1209835440</v>
      </c>
      <c r="Y37" s="15">
        <v>1209835440</v>
      </c>
      <c r="Z37" s="15">
        <v>1209835440</v>
      </c>
      <c r="AA37" s="15">
        <v>1209835440</v>
      </c>
      <c r="AB37" s="15">
        <f>SUM(W37:AA37)</f>
        <v>5090858392</v>
      </c>
    </row>
    <row r="38" spans="1:28" ht="15.75" x14ac:dyDescent="0.25">
      <c r="A38" s="3" t="s">
        <v>87</v>
      </c>
      <c r="B38" s="12" t="s">
        <v>61</v>
      </c>
      <c r="C38" s="27"/>
      <c r="D38" s="15">
        <f>D34-D36-D37</f>
        <v>0</v>
      </c>
      <c r="E38" s="15">
        <f>E34-E36-E37+D38</f>
        <v>0</v>
      </c>
      <c r="F38" s="15">
        <f t="shared" ref="F38:U38" si="31">F34-F36-F37+E38</f>
        <v>0</v>
      </c>
      <c r="G38" s="15">
        <f t="shared" si="31"/>
        <v>0</v>
      </c>
      <c r="H38" s="15">
        <f t="shared" si="31"/>
        <v>0</v>
      </c>
      <c r="I38" s="15">
        <f t="shared" si="31"/>
        <v>0</v>
      </c>
      <c r="J38" s="15">
        <f t="shared" si="31"/>
        <v>0</v>
      </c>
      <c r="K38" s="15">
        <f t="shared" si="31"/>
        <v>0</v>
      </c>
      <c r="L38" s="15">
        <f t="shared" si="31"/>
        <v>0</v>
      </c>
      <c r="M38" s="15">
        <f t="shared" si="31"/>
        <v>0</v>
      </c>
      <c r="N38" s="15">
        <f t="shared" si="31"/>
        <v>0</v>
      </c>
      <c r="O38" s="15">
        <f t="shared" si="31"/>
        <v>0</v>
      </c>
      <c r="P38" s="15">
        <f t="shared" si="31"/>
        <v>0</v>
      </c>
      <c r="Q38" s="15">
        <f t="shared" si="31"/>
        <v>0</v>
      </c>
      <c r="R38" s="15">
        <f t="shared" si="31"/>
        <v>0</v>
      </c>
      <c r="S38" s="15">
        <f t="shared" si="31"/>
        <v>0</v>
      </c>
      <c r="T38" s="15">
        <f t="shared" si="31"/>
        <v>0</v>
      </c>
      <c r="U38" s="15">
        <f t="shared" si="31"/>
        <v>0</v>
      </c>
      <c r="V38" s="68"/>
      <c r="W38" s="15">
        <f>W34-W36-W37</f>
        <v>0</v>
      </c>
      <c r="X38" s="15">
        <f>X34-X36-X37+W38</f>
        <v>0</v>
      </c>
      <c r="Y38" s="15">
        <f t="shared" ref="Y38:AA38" si="32">Y34-Y36-Y37+X38</f>
        <v>0</v>
      </c>
      <c r="Z38" s="15">
        <f t="shared" si="32"/>
        <v>0</v>
      </c>
      <c r="AA38" s="15">
        <f t="shared" si="32"/>
        <v>0</v>
      </c>
      <c r="AB38" s="15">
        <f>SUM(W38:AA38)</f>
        <v>0</v>
      </c>
    </row>
    <row r="39" spans="1:28" x14ac:dyDescent="0.2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68"/>
      <c r="W39" s="63"/>
      <c r="X39" s="15"/>
      <c r="Y39" s="15"/>
      <c r="Z39" s="15"/>
      <c r="AA39" s="15"/>
      <c r="AB39" s="15"/>
    </row>
    <row r="40" spans="1:28" ht="15.75" thickBot="1" x14ac:dyDescent="0.3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66"/>
      <c r="W40" s="63"/>
      <c r="X40" s="15"/>
      <c r="Y40" s="15"/>
      <c r="Z40" s="15"/>
      <c r="AA40" s="15"/>
      <c r="AB40" s="15"/>
    </row>
    <row r="42" spans="1:28" x14ac:dyDescent="0.25">
      <c r="B42" s="31" t="s">
        <v>119</v>
      </c>
      <c r="C42" s="24">
        <f>CAPEX!C3</f>
        <v>721850000</v>
      </c>
      <c r="W42" s="75"/>
      <c r="X42" s="75"/>
    </row>
    <row r="43" spans="1:28" x14ac:dyDescent="0.25">
      <c r="C43" s="58">
        <f>C42-C36</f>
        <v>0</v>
      </c>
    </row>
    <row r="44" spans="1:28" x14ac:dyDescent="0.25">
      <c r="B44" s="73" t="s">
        <v>274</v>
      </c>
      <c r="C44" s="74" t="s">
        <v>291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showGridLines="0" topLeftCell="A43" zoomScale="80" zoomScaleNormal="80" workbookViewId="0">
      <selection activeCell="D71" sqref="D71"/>
    </sheetView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6.5703125" bestFit="1" customWidth="1"/>
  </cols>
  <sheetData>
    <row r="1" spans="1:6" x14ac:dyDescent="0.25">
      <c r="B1" t="s">
        <v>275</v>
      </c>
    </row>
    <row r="2" spans="1:6" ht="45" x14ac:dyDescent="0.25">
      <c r="A2" s="35" t="s">
        <v>0</v>
      </c>
      <c r="B2" s="35" t="s">
        <v>1</v>
      </c>
      <c r="C2" s="35" t="s">
        <v>135</v>
      </c>
      <c r="D2" s="35" t="s">
        <v>136</v>
      </c>
      <c r="E2" s="35" t="s">
        <v>137</v>
      </c>
      <c r="F2" s="35" t="s">
        <v>138</v>
      </c>
    </row>
    <row r="3" spans="1:6" x14ac:dyDescent="0.25">
      <c r="A3" s="39">
        <v>1</v>
      </c>
      <c r="B3" s="37" t="s">
        <v>139</v>
      </c>
      <c r="C3" s="34"/>
      <c r="D3" s="40"/>
      <c r="E3" s="40"/>
      <c r="F3" s="40"/>
    </row>
    <row r="4" spans="1:6" x14ac:dyDescent="0.25">
      <c r="A4" s="42" t="s">
        <v>22</v>
      </c>
      <c r="B4" s="18" t="s">
        <v>284</v>
      </c>
      <c r="C4" s="32">
        <v>220</v>
      </c>
      <c r="D4" s="41">
        <v>36500000</v>
      </c>
      <c r="E4" s="41">
        <v>1</v>
      </c>
      <c r="F4" s="41">
        <f>D4*E4</f>
        <v>36500000</v>
      </c>
    </row>
    <row r="5" spans="1:6" x14ac:dyDescent="0.25">
      <c r="A5" s="42" t="s">
        <v>23</v>
      </c>
      <c r="B5" s="18" t="s">
        <v>259</v>
      </c>
      <c r="C5" s="32">
        <v>2</v>
      </c>
      <c r="D5" s="41">
        <v>2200000</v>
      </c>
      <c r="E5" s="41">
        <v>1</v>
      </c>
      <c r="F5" s="41">
        <f t="shared" ref="F5:F9" si="0">D5*E5</f>
        <v>2200000</v>
      </c>
    </row>
    <row r="6" spans="1:6" x14ac:dyDescent="0.25">
      <c r="A6" s="42" t="s">
        <v>24</v>
      </c>
      <c r="B6" s="70" t="s">
        <v>285</v>
      </c>
      <c r="C6" s="32">
        <v>6</v>
      </c>
      <c r="D6" s="41">
        <v>4200000</v>
      </c>
      <c r="E6" s="41">
        <v>1</v>
      </c>
      <c r="F6" s="41">
        <f t="shared" si="0"/>
        <v>4200000</v>
      </c>
    </row>
    <row r="7" spans="1:6" x14ac:dyDescent="0.25">
      <c r="A7" s="42" t="s">
        <v>25</v>
      </c>
      <c r="B7" s="18" t="s">
        <v>286</v>
      </c>
      <c r="C7" s="32">
        <v>7</v>
      </c>
      <c r="D7" s="41">
        <v>4870000</v>
      </c>
      <c r="E7" s="41">
        <v>1</v>
      </c>
      <c r="F7" s="41">
        <f t="shared" si="0"/>
        <v>4870000</v>
      </c>
    </row>
    <row r="8" spans="1:6" x14ac:dyDescent="0.25">
      <c r="A8" s="42" t="s">
        <v>26</v>
      </c>
      <c r="B8" s="70" t="s">
        <v>140</v>
      </c>
      <c r="C8" s="32">
        <v>5</v>
      </c>
      <c r="D8" s="41">
        <v>3170000</v>
      </c>
      <c r="E8" s="41">
        <v>2</v>
      </c>
      <c r="F8" s="41">
        <f t="shared" si="0"/>
        <v>6340000</v>
      </c>
    </row>
    <row r="9" spans="1:6" x14ac:dyDescent="0.25">
      <c r="A9" s="42" t="s">
        <v>27</v>
      </c>
      <c r="B9" s="18"/>
      <c r="C9" s="32"/>
      <c r="D9" s="41"/>
      <c r="E9" s="41"/>
      <c r="F9" s="41">
        <f t="shared" si="0"/>
        <v>0</v>
      </c>
    </row>
    <row r="10" spans="1:6" x14ac:dyDescent="0.25">
      <c r="A10" s="38"/>
      <c r="B10" s="43" t="s">
        <v>141</v>
      </c>
      <c r="C10" s="45">
        <f>SUM(C5:C9)</f>
        <v>20</v>
      </c>
      <c r="D10" s="41"/>
      <c r="E10" s="41"/>
      <c r="F10" s="44">
        <f>SUM(F4:F9)</f>
        <v>54110000</v>
      </c>
    </row>
    <row r="11" spans="1:6" x14ac:dyDescent="0.25">
      <c r="A11" s="39" t="s">
        <v>146</v>
      </c>
      <c r="B11" s="37" t="s">
        <v>142</v>
      </c>
      <c r="C11" s="34"/>
      <c r="D11" s="40"/>
      <c r="E11" s="40"/>
      <c r="F11" s="40"/>
    </row>
    <row r="12" spans="1:6" x14ac:dyDescent="0.25">
      <c r="A12" s="42" t="s">
        <v>77</v>
      </c>
      <c r="B12" s="18" t="s">
        <v>267</v>
      </c>
      <c r="C12" s="32"/>
      <c r="D12" s="41">
        <v>450000</v>
      </c>
      <c r="E12" s="41">
        <v>1</v>
      </c>
      <c r="F12" s="41">
        <f>D12*E12</f>
        <v>450000</v>
      </c>
    </row>
    <row r="13" spans="1:6" x14ac:dyDescent="0.25">
      <c r="A13" s="42" t="s">
        <v>78</v>
      </c>
      <c r="B13" s="18" t="s">
        <v>292</v>
      </c>
      <c r="C13" s="32">
        <v>50</v>
      </c>
      <c r="D13" s="41">
        <v>128505000</v>
      </c>
      <c r="E13" s="41">
        <v>1</v>
      </c>
      <c r="F13" s="41">
        <f t="shared" ref="F13:F18" si="1">D13*E13</f>
        <v>128505000</v>
      </c>
    </row>
    <row r="14" spans="1:6" x14ac:dyDescent="0.25">
      <c r="A14" s="42" t="s">
        <v>79</v>
      </c>
      <c r="B14" s="18" t="s">
        <v>143</v>
      </c>
      <c r="C14" s="32"/>
      <c r="D14" s="41">
        <v>1400000</v>
      </c>
      <c r="E14" s="41">
        <v>3</v>
      </c>
      <c r="F14" s="41">
        <f t="shared" si="1"/>
        <v>4200000</v>
      </c>
    </row>
    <row r="15" spans="1:6" x14ac:dyDescent="0.25">
      <c r="A15" s="42" t="s">
        <v>80</v>
      </c>
      <c r="B15" s="18" t="s">
        <v>144</v>
      </c>
      <c r="C15" s="32">
        <v>15</v>
      </c>
      <c r="D15" s="41">
        <v>7860000</v>
      </c>
      <c r="E15" s="41">
        <v>1</v>
      </c>
      <c r="F15" s="41">
        <f t="shared" si="1"/>
        <v>7860000</v>
      </c>
    </row>
    <row r="16" spans="1:6" x14ac:dyDescent="0.25">
      <c r="A16" s="42" t="s">
        <v>81</v>
      </c>
      <c r="B16" s="18" t="s">
        <v>145</v>
      </c>
      <c r="C16" s="32">
        <v>10</v>
      </c>
      <c r="D16" s="41">
        <v>4415000</v>
      </c>
      <c r="E16" s="41">
        <v>1</v>
      </c>
      <c r="F16" s="41">
        <f t="shared" si="1"/>
        <v>4415000</v>
      </c>
    </row>
    <row r="17" spans="1:6" x14ac:dyDescent="0.25">
      <c r="A17" s="42" t="s">
        <v>82</v>
      </c>
      <c r="B17" s="18" t="s">
        <v>266</v>
      </c>
      <c r="C17" s="32">
        <v>5</v>
      </c>
      <c r="D17" s="41">
        <v>2750000</v>
      </c>
      <c r="E17" s="41">
        <v>1</v>
      </c>
      <c r="F17" s="41">
        <f t="shared" si="1"/>
        <v>2750000</v>
      </c>
    </row>
    <row r="18" spans="1:6" x14ac:dyDescent="0.25">
      <c r="A18" s="42" t="s">
        <v>83</v>
      </c>
      <c r="B18" s="18" t="s">
        <v>261</v>
      </c>
      <c r="C18" s="32"/>
      <c r="D18" s="41">
        <v>830000</v>
      </c>
      <c r="E18" s="41">
        <v>4</v>
      </c>
      <c r="F18" s="41">
        <f t="shared" si="1"/>
        <v>3320000</v>
      </c>
    </row>
    <row r="19" spans="1:6" x14ac:dyDescent="0.25">
      <c r="A19" s="38"/>
      <c r="B19" s="43" t="s">
        <v>141</v>
      </c>
      <c r="C19" s="45">
        <f>SUM(C12:C18)</f>
        <v>80</v>
      </c>
      <c r="D19" s="41"/>
      <c r="E19" s="41"/>
      <c r="F19" s="44">
        <f>SUM(F12:F18)</f>
        <v>151500000</v>
      </c>
    </row>
    <row r="20" spans="1:6" x14ac:dyDescent="0.25">
      <c r="A20" s="39">
        <v>3</v>
      </c>
      <c r="B20" s="37" t="s">
        <v>147</v>
      </c>
      <c r="C20" s="34"/>
      <c r="D20" s="40"/>
      <c r="E20" s="40"/>
      <c r="F20" s="40"/>
    </row>
    <row r="21" spans="1:6" x14ac:dyDescent="0.25">
      <c r="A21" s="42" t="s">
        <v>152</v>
      </c>
      <c r="B21" s="18" t="s">
        <v>290</v>
      </c>
      <c r="C21" s="32">
        <v>60</v>
      </c>
      <c r="D21" s="41">
        <v>242225000</v>
      </c>
      <c r="E21" s="41">
        <v>1</v>
      </c>
      <c r="F21" s="41">
        <f>D21*E21</f>
        <v>242225000</v>
      </c>
    </row>
    <row r="22" spans="1:6" x14ac:dyDescent="0.25">
      <c r="A22" s="42" t="s">
        <v>153</v>
      </c>
      <c r="B22" s="18" t="s">
        <v>148</v>
      </c>
      <c r="C22" s="32">
        <v>20</v>
      </c>
      <c r="D22" s="41">
        <v>18700000</v>
      </c>
      <c r="E22" s="41">
        <v>1</v>
      </c>
      <c r="F22" s="41">
        <f t="shared" ref="F22:F26" si="2">D22*E22</f>
        <v>18700000</v>
      </c>
    </row>
    <row r="23" spans="1:6" x14ac:dyDescent="0.25">
      <c r="A23" s="42" t="s">
        <v>156</v>
      </c>
      <c r="B23" s="18" t="s">
        <v>149</v>
      </c>
      <c r="C23" s="32">
        <v>10</v>
      </c>
      <c r="D23" s="41">
        <v>15728000</v>
      </c>
      <c r="E23" s="41">
        <v>1</v>
      </c>
      <c r="F23" s="41">
        <f t="shared" si="2"/>
        <v>15728000</v>
      </c>
    </row>
    <row r="24" spans="1:6" x14ac:dyDescent="0.25">
      <c r="A24" s="42" t="s">
        <v>157</v>
      </c>
      <c r="B24" s="18" t="s">
        <v>150</v>
      </c>
      <c r="C24" s="32">
        <v>10</v>
      </c>
      <c r="D24" s="41">
        <v>9400000</v>
      </c>
      <c r="E24" s="41">
        <v>1</v>
      </c>
      <c r="F24" s="41">
        <f t="shared" si="2"/>
        <v>9400000</v>
      </c>
    </row>
    <row r="25" spans="1:6" x14ac:dyDescent="0.25">
      <c r="A25" s="42" t="s">
        <v>158</v>
      </c>
      <c r="B25" s="18" t="s">
        <v>151</v>
      </c>
      <c r="C25" s="32">
        <v>20</v>
      </c>
      <c r="D25" s="41">
        <v>7450000</v>
      </c>
      <c r="E25" s="41">
        <v>1</v>
      </c>
      <c r="F25" s="41">
        <f t="shared" si="2"/>
        <v>7450000</v>
      </c>
    </row>
    <row r="26" spans="1:6" x14ac:dyDescent="0.25">
      <c r="A26" s="42" t="s">
        <v>159</v>
      </c>
      <c r="B26" s="18" t="s">
        <v>260</v>
      </c>
      <c r="C26" s="32">
        <v>20</v>
      </c>
      <c r="D26" s="41">
        <v>4900000</v>
      </c>
      <c r="E26" s="41">
        <v>1</v>
      </c>
      <c r="F26" s="41">
        <f t="shared" si="2"/>
        <v>4900000</v>
      </c>
    </row>
    <row r="27" spans="1:6" x14ac:dyDescent="0.25">
      <c r="A27" s="38"/>
      <c r="B27" s="43" t="s">
        <v>141</v>
      </c>
      <c r="C27" s="45">
        <f>SUM(C21:C26)</f>
        <v>140</v>
      </c>
      <c r="D27" s="41"/>
      <c r="E27" s="41"/>
      <c r="F27" s="44">
        <f>SUM(F21:F26)</f>
        <v>298403000</v>
      </c>
    </row>
    <row r="28" spans="1:6" x14ac:dyDescent="0.25">
      <c r="A28" s="39">
        <v>4</v>
      </c>
      <c r="B28" s="37" t="s">
        <v>160</v>
      </c>
      <c r="C28" s="34"/>
      <c r="D28" s="40"/>
      <c r="E28" s="40"/>
      <c r="F28" s="40"/>
    </row>
    <row r="29" spans="1:6" x14ac:dyDescent="0.25">
      <c r="A29" s="42" t="s">
        <v>161</v>
      </c>
      <c r="B29" s="18" t="s">
        <v>262</v>
      </c>
      <c r="C29" s="32"/>
      <c r="D29" s="41">
        <v>25200000</v>
      </c>
      <c r="E29" s="41">
        <v>2</v>
      </c>
      <c r="F29" s="41">
        <f>E29*D29</f>
        <v>50400000</v>
      </c>
    </row>
    <row r="30" spans="1:6" x14ac:dyDescent="0.25">
      <c r="A30" s="42" t="s">
        <v>288</v>
      </c>
      <c r="B30" s="18" t="s">
        <v>289</v>
      </c>
      <c r="C30" s="32"/>
      <c r="D30" s="41">
        <v>7280000</v>
      </c>
      <c r="E30" s="41">
        <v>1</v>
      </c>
      <c r="F30" s="41">
        <f>E30*D30</f>
        <v>7280000</v>
      </c>
    </row>
    <row r="31" spans="1:6" x14ac:dyDescent="0.25">
      <c r="A31" s="38"/>
      <c r="B31" s="43"/>
      <c r="C31" s="45"/>
      <c r="D31" s="41"/>
      <c r="E31" s="41"/>
      <c r="F31" s="44">
        <f>SUM(F29:F30)</f>
        <v>57680000</v>
      </c>
    </row>
    <row r="32" spans="1:6" x14ac:dyDescent="0.25">
      <c r="A32" s="39">
        <v>5</v>
      </c>
      <c r="B32" s="37" t="s">
        <v>163</v>
      </c>
      <c r="C32" s="34"/>
      <c r="D32" s="40"/>
      <c r="E32" s="40"/>
      <c r="F32" s="40"/>
    </row>
    <row r="33" spans="1:6" x14ac:dyDescent="0.25">
      <c r="A33" s="42" t="s">
        <v>155</v>
      </c>
      <c r="B33" s="18" t="s">
        <v>164</v>
      </c>
      <c r="C33" s="32">
        <v>100</v>
      </c>
      <c r="D33" s="41">
        <v>28150000</v>
      </c>
      <c r="E33" s="41">
        <v>1</v>
      </c>
      <c r="F33" s="41">
        <f>E33*D33</f>
        <v>28150000</v>
      </c>
    </row>
    <row r="34" spans="1:6" x14ac:dyDescent="0.25">
      <c r="A34" s="42" t="s">
        <v>171</v>
      </c>
      <c r="B34" s="18" t="s">
        <v>165</v>
      </c>
      <c r="C34" s="32">
        <v>10</v>
      </c>
      <c r="D34" s="41">
        <v>2670000</v>
      </c>
      <c r="E34" s="41">
        <v>1</v>
      </c>
      <c r="F34" s="41">
        <f t="shared" ref="F34:F42" si="3">E34*D34</f>
        <v>2670000</v>
      </c>
    </row>
    <row r="35" spans="1:6" x14ac:dyDescent="0.25">
      <c r="A35" s="42" t="s">
        <v>172</v>
      </c>
      <c r="B35" s="18" t="s">
        <v>166</v>
      </c>
      <c r="C35" s="32">
        <v>20</v>
      </c>
      <c r="D35" s="41">
        <v>2700000</v>
      </c>
      <c r="E35" s="41">
        <v>1</v>
      </c>
      <c r="F35" s="41">
        <f t="shared" si="3"/>
        <v>2700000</v>
      </c>
    </row>
    <row r="36" spans="1:6" x14ac:dyDescent="0.25">
      <c r="A36" s="42" t="s">
        <v>173</v>
      </c>
      <c r="B36" s="18" t="s">
        <v>167</v>
      </c>
      <c r="C36" s="32">
        <v>60</v>
      </c>
      <c r="D36" s="41">
        <v>12900000</v>
      </c>
      <c r="E36" s="41">
        <v>1</v>
      </c>
      <c r="F36" s="41">
        <f t="shared" si="3"/>
        <v>12900000</v>
      </c>
    </row>
    <row r="37" spans="1:6" x14ac:dyDescent="0.25">
      <c r="A37" s="42" t="s">
        <v>174</v>
      </c>
      <c r="B37" s="18" t="s">
        <v>264</v>
      </c>
      <c r="C37" s="32"/>
      <c r="D37" s="41">
        <v>7000000</v>
      </c>
      <c r="E37" s="41">
        <v>1</v>
      </c>
      <c r="F37" s="41">
        <f t="shared" si="3"/>
        <v>7000000</v>
      </c>
    </row>
    <row r="38" spans="1:6" x14ac:dyDescent="0.25">
      <c r="A38" s="42" t="s">
        <v>175</v>
      </c>
      <c r="B38" s="69" t="s">
        <v>168</v>
      </c>
      <c r="C38" s="71">
        <v>110</v>
      </c>
      <c r="D38" s="72">
        <v>68980000</v>
      </c>
      <c r="E38" s="72">
        <v>0</v>
      </c>
      <c r="F38" s="41">
        <f t="shared" si="3"/>
        <v>0</v>
      </c>
    </row>
    <row r="39" spans="1:6" x14ac:dyDescent="0.25">
      <c r="A39" s="42" t="s">
        <v>176</v>
      </c>
      <c r="B39" s="69" t="s">
        <v>169</v>
      </c>
      <c r="C39" s="32"/>
      <c r="D39" s="72">
        <v>3175000</v>
      </c>
      <c r="E39" s="72">
        <v>0</v>
      </c>
      <c r="F39" s="41">
        <f t="shared" si="3"/>
        <v>0</v>
      </c>
    </row>
    <row r="40" spans="1:6" x14ac:dyDescent="0.25">
      <c r="A40" s="42" t="s">
        <v>110</v>
      </c>
      <c r="B40" s="18" t="s">
        <v>263</v>
      </c>
      <c r="C40" s="32">
        <v>280</v>
      </c>
      <c r="D40" s="41">
        <v>5500000</v>
      </c>
      <c r="E40" s="41">
        <v>4</v>
      </c>
      <c r="F40" s="41">
        <f t="shared" si="3"/>
        <v>22000000</v>
      </c>
    </row>
    <row r="41" spans="1:6" x14ac:dyDescent="0.25">
      <c r="A41" s="42" t="s">
        <v>177</v>
      </c>
      <c r="B41" s="18" t="s">
        <v>170</v>
      </c>
      <c r="C41" s="32">
        <v>20</v>
      </c>
      <c r="D41" s="41">
        <v>3300000</v>
      </c>
      <c r="E41" s="41">
        <v>4</v>
      </c>
      <c r="F41" s="41">
        <f t="shared" si="3"/>
        <v>13200000</v>
      </c>
    </row>
    <row r="42" spans="1:6" x14ac:dyDescent="0.25">
      <c r="A42" s="42" t="s">
        <v>178</v>
      </c>
      <c r="B42" s="18" t="s">
        <v>265</v>
      </c>
      <c r="C42" s="32"/>
      <c r="D42" s="41">
        <v>7000000</v>
      </c>
      <c r="E42" s="41">
        <v>1</v>
      </c>
      <c r="F42" s="41">
        <f t="shared" si="3"/>
        <v>7000000</v>
      </c>
    </row>
    <row r="43" spans="1:6" x14ac:dyDescent="0.25">
      <c r="A43" s="38"/>
      <c r="B43" s="43" t="s">
        <v>141</v>
      </c>
      <c r="C43" s="45">
        <f>SUM(C33:C42)</f>
        <v>600</v>
      </c>
      <c r="D43" s="41"/>
      <c r="E43" s="41"/>
      <c r="F43" s="44">
        <f>SUM(F33:F42)</f>
        <v>95620000</v>
      </c>
    </row>
    <row r="44" spans="1:6" x14ac:dyDescent="0.25">
      <c r="A44" s="39">
        <v>6</v>
      </c>
      <c r="B44" s="37" t="s">
        <v>179</v>
      </c>
      <c r="C44" s="34"/>
      <c r="D44" s="40"/>
      <c r="E44" s="40"/>
      <c r="F44" s="40"/>
    </row>
    <row r="45" spans="1:6" x14ac:dyDescent="0.25">
      <c r="A45" s="42" t="s">
        <v>186</v>
      </c>
      <c r="B45" s="18" t="s">
        <v>180</v>
      </c>
      <c r="C45" s="32">
        <v>20</v>
      </c>
      <c r="D45" s="41">
        <v>4850000</v>
      </c>
      <c r="E45" s="41">
        <v>1</v>
      </c>
      <c r="F45" s="41">
        <f>D45*E45</f>
        <v>4850000</v>
      </c>
    </row>
    <row r="46" spans="1:6" x14ac:dyDescent="0.25">
      <c r="A46" s="42" t="s">
        <v>188</v>
      </c>
      <c r="B46" s="18" t="s">
        <v>181</v>
      </c>
      <c r="C46" s="32">
        <v>20</v>
      </c>
      <c r="D46" s="41">
        <v>2750000</v>
      </c>
      <c r="E46" s="41">
        <v>1</v>
      </c>
      <c r="F46" s="41">
        <f t="shared" ref="F46:F51" si="4">D46*E46</f>
        <v>2750000</v>
      </c>
    </row>
    <row r="47" spans="1:6" x14ac:dyDescent="0.25">
      <c r="A47" s="42" t="s">
        <v>187</v>
      </c>
      <c r="B47" s="18" t="s">
        <v>182</v>
      </c>
      <c r="C47" s="32">
        <v>10</v>
      </c>
      <c r="D47" s="41">
        <v>-635000</v>
      </c>
      <c r="E47" s="41">
        <v>1</v>
      </c>
      <c r="F47" s="41">
        <f t="shared" si="4"/>
        <v>-635000</v>
      </c>
    </row>
    <row r="48" spans="1:6" x14ac:dyDescent="0.25">
      <c r="A48" s="42" t="s">
        <v>189</v>
      </c>
      <c r="B48" s="18" t="s">
        <v>287</v>
      </c>
      <c r="C48" s="32">
        <v>17</v>
      </c>
      <c r="D48" s="41">
        <v>6400000</v>
      </c>
      <c r="E48" s="41">
        <v>1</v>
      </c>
      <c r="F48" s="41">
        <f t="shared" si="4"/>
        <v>6400000</v>
      </c>
    </row>
    <row r="49" spans="1:6" x14ac:dyDescent="0.25">
      <c r="A49" s="42" t="s">
        <v>190</v>
      </c>
      <c r="B49" s="18" t="s">
        <v>183</v>
      </c>
      <c r="C49" s="32">
        <v>15</v>
      </c>
      <c r="D49" s="41">
        <v>2260000</v>
      </c>
      <c r="E49" s="41">
        <v>1</v>
      </c>
      <c r="F49" s="41">
        <f t="shared" si="4"/>
        <v>2260000</v>
      </c>
    </row>
    <row r="50" spans="1:6" x14ac:dyDescent="0.25">
      <c r="A50" s="42" t="s">
        <v>191</v>
      </c>
      <c r="B50" s="18" t="s">
        <v>184</v>
      </c>
      <c r="C50" s="32">
        <v>5</v>
      </c>
      <c r="D50" s="41">
        <v>1900000</v>
      </c>
      <c r="E50" s="41">
        <v>1</v>
      </c>
      <c r="F50" s="41">
        <f t="shared" si="4"/>
        <v>1900000</v>
      </c>
    </row>
    <row r="51" spans="1:6" x14ac:dyDescent="0.25">
      <c r="A51" s="42" t="s">
        <v>192</v>
      </c>
      <c r="B51" s="18" t="s">
        <v>185</v>
      </c>
      <c r="C51" s="32">
        <v>8</v>
      </c>
      <c r="D51" s="41">
        <v>-900000</v>
      </c>
      <c r="E51" s="41">
        <v>1</v>
      </c>
      <c r="F51" s="41">
        <f t="shared" si="4"/>
        <v>-900000</v>
      </c>
    </row>
    <row r="52" spans="1:6" x14ac:dyDescent="0.25">
      <c r="A52" s="38"/>
      <c r="B52" s="43" t="s">
        <v>141</v>
      </c>
      <c r="C52" s="45">
        <f>SUM(C45:C51)</f>
        <v>95</v>
      </c>
      <c r="D52" s="41"/>
      <c r="E52" s="41"/>
      <c r="F52" s="44">
        <f>SUM(F45:F51)</f>
        <v>16625000</v>
      </c>
    </row>
    <row r="53" spans="1:6" x14ac:dyDescent="0.25">
      <c r="A53" s="39">
        <v>7</v>
      </c>
      <c r="B53" s="37" t="s">
        <v>193</v>
      </c>
      <c r="C53" s="34"/>
      <c r="D53" s="40"/>
      <c r="E53" s="40"/>
      <c r="F53" s="40"/>
    </row>
    <row r="54" spans="1:6" x14ac:dyDescent="0.25">
      <c r="A54" s="42" t="s">
        <v>154</v>
      </c>
      <c r="B54" s="18" t="s">
        <v>194</v>
      </c>
      <c r="C54" s="32">
        <v>15</v>
      </c>
      <c r="D54" s="41">
        <v>6090000</v>
      </c>
      <c r="E54" s="41">
        <v>1</v>
      </c>
      <c r="F54" s="41">
        <f>D54*E54</f>
        <v>6090000</v>
      </c>
    </row>
    <row r="55" spans="1:6" x14ac:dyDescent="0.25">
      <c r="A55" s="42" t="s">
        <v>197</v>
      </c>
      <c r="B55" s="18" t="s">
        <v>195</v>
      </c>
      <c r="C55" s="32"/>
      <c r="D55" s="41">
        <v>1000000</v>
      </c>
      <c r="E55" s="41">
        <v>1</v>
      </c>
      <c r="F55" s="41">
        <f t="shared" ref="F55:F56" si="5">D55*E55</f>
        <v>1000000</v>
      </c>
    </row>
    <row r="56" spans="1:6" x14ac:dyDescent="0.25">
      <c r="A56" s="42" t="s">
        <v>198</v>
      </c>
      <c r="B56" s="18" t="s">
        <v>196</v>
      </c>
      <c r="C56" s="32">
        <v>10</v>
      </c>
      <c r="D56" s="41">
        <v>6300000</v>
      </c>
      <c r="E56" s="41">
        <v>1</v>
      </c>
      <c r="F56" s="41">
        <f t="shared" si="5"/>
        <v>6300000</v>
      </c>
    </row>
    <row r="57" spans="1:6" x14ac:dyDescent="0.25">
      <c r="A57" s="38"/>
      <c r="B57" s="43" t="s">
        <v>141</v>
      </c>
      <c r="C57" s="45">
        <v>25</v>
      </c>
      <c r="D57" s="41"/>
      <c r="E57" s="41"/>
      <c r="F57" s="44">
        <f>SUM(F54:F56)</f>
        <v>13390000</v>
      </c>
    </row>
    <row r="58" spans="1:6" x14ac:dyDescent="0.25">
      <c r="A58" s="39">
        <v>8</v>
      </c>
      <c r="B58" s="37" t="s">
        <v>200</v>
      </c>
      <c r="C58" s="34"/>
      <c r="D58" s="40"/>
      <c r="E58" s="40"/>
      <c r="F58" s="40"/>
    </row>
    <row r="59" spans="1:6" x14ac:dyDescent="0.25">
      <c r="A59" s="42" t="s">
        <v>202</v>
      </c>
      <c r="B59" s="18" t="s">
        <v>201</v>
      </c>
      <c r="C59" s="32">
        <v>2</v>
      </c>
      <c r="D59" s="41">
        <v>5000000</v>
      </c>
      <c r="E59" s="41">
        <v>1</v>
      </c>
      <c r="F59" s="41">
        <f>D59</f>
        <v>5000000</v>
      </c>
    </row>
    <row r="60" spans="1:6" x14ac:dyDescent="0.25">
      <c r="A60" s="38"/>
      <c r="B60" s="43" t="s">
        <v>141</v>
      </c>
      <c r="C60" s="45">
        <f>SUM(C59)</f>
        <v>2</v>
      </c>
      <c r="D60" s="41"/>
      <c r="E60" s="41"/>
      <c r="F60" s="44">
        <f>SUM(F59)</f>
        <v>5000000</v>
      </c>
    </row>
    <row r="61" spans="1:6" x14ac:dyDescent="0.25">
      <c r="A61" s="39">
        <v>9</v>
      </c>
      <c r="B61" s="37" t="s">
        <v>203</v>
      </c>
      <c r="C61" s="34"/>
      <c r="D61" s="40"/>
      <c r="E61" s="40"/>
      <c r="F61" s="40"/>
    </row>
    <row r="62" spans="1:6" x14ac:dyDescent="0.25">
      <c r="A62" s="42" t="s">
        <v>205</v>
      </c>
      <c r="B62" s="69" t="s">
        <v>204</v>
      </c>
      <c r="C62" s="32">
        <v>5</v>
      </c>
      <c r="D62" s="41">
        <v>7750000</v>
      </c>
      <c r="E62" s="41">
        <v>1</v>
      </c>
      <c r="F62" s="41">
        <f>D62*E62</f>
        <v>7750000</v>
      </c>
    </row>
    <row r="63" spans="1:6" x14ac:dyDescent="0.25">
      <c r="A63" s="38"/>
      <c r="B63" s="43" t="s">
        <v>141</v>
      </c>
      <c r="C63" s="45">
        <f>SUM(C62)</f>
        <v>5</v>
      </c>
      <c r="D63" s="41"/>
      <c r="E63" s="41"/>
      <c r="F63" s="44">
        <f>SUM(F62)</f>
        <v>7750000</v>
      </c>
    </row>
    <row r="64" spans="1:6" x14ac:dyDescent="0.25">
      <c r="A64" s="39">
        <v>10</v>
      </c>
      <c r="B64" s="37" t="s">
        <v>206</v>
      </c>
      <c r="C64" s="34"/>
      <c r="D64" s="40"/>
      <c r="E64" s="40"/>
      <c r="F64" s="40"/>
    </row>
    <row r="65" spans="1:6" x14ac:dyDescent="0.25">
      <c r="A65" s="42" t="s">
        <v>210</v>
      </c>
      <c r="B65" s="69" t="s">
        <v>207</v>
      </c>
      <c r="C65" s="32"/>
      <c r="D65" s="72">
        <v>-12000000</v>
      </c>
      <c r="E65" s="41">
        <v>0</v>
      </c>
      <c r="F65" s="72">
        <f>D65*E65</f>
        <v>0</v>
      </c>
    </row>
    <row r="66" spans="1:6" x14ac:dyDescent="0.25">
      <c r="A66" s="42" t="s">
        <v>211</v>
      </c>
      <c r="B66" s="69" t="s">
        <v>208</v>
      </c>
      <c r="C66" s="32"/>
      <c r="D66" s="72">
        <v>-8000000</v>
      </c>
      <c r="E66" s="41">
        <v>0</v>
      </c>
      <c r="F66" s="72">
        <f t="shared" ref="F66:F67" si="6">D66*E66</f>
        <v>0</v>
      </c>
    </row>
    <row r="67" spans="1:6" x14ac:dyDescent="0.25">
      <c r="A67" s="42" t="s">
        <v>212</v>
      </c>
      <c r="B67" s="69" t="s">
        <v>209</v>
      </c>
      <c r="C67" s="32"/>
      <c r="D67" s="72">
        <v>-3500000</v>
      </c>
      <c r="E67" s="41">
        <v>0</v>
      </c>
      <c r="F67" s="72">
        <f t="shared" si="6"/>
        <v>0</v>
      </c>
    </row>
    <row r="68" spans="1:6" x14ac:dyDescent="0.25">
      <c r="A68" s="42"/>
      <c r="B68" s="43" t="s">
        <v>141</v>
      </c>
      <c r="C68" s="45">
        <f>SUM(C65:C67)</f>
        <v>0</v>
      </c>
      <c r="D68" s="41"/>
      <c r="E68" s="41"/>
      <c r="F68" s="44">
        <f>SUM(F65:F67)</f>
        <v>0</v>
      </c>
    </row>
    <row r="69" spans="1:6" x14ac:dyDescent="0.25">
      <c r="A69" s="39">
        <v>11</v>
      </c>
      <c r="B69" s="37" t="s">
        <v>213</v>
      </c>
      <c r="C69" s="34"/>
      <c r="D69" s="40"/>
      <c r="E69" s="40"/>
      <c r="F69" s="40"/>
    </row>
    <row r="70" spans="1:6" x14ac:dyDescent="0.25">
      <c r="A70" s="42" t="s">
        <v>214</v>
      </c>
      <c r="B70" s="18" t="s">
        <v>281</v>
      </c>
      <c r="C70" s="32">
        <v>95</v>
      </c>
      <c r="D70" s="41">
        <v>21772000</v>
      </c>
      <c r="E70" s="41">
        <v>1</v>
      </c>
      <c r="F70" s="41">
        <f>D70*E70</f>
        <v>21772000</v>
      </c>
    </row>
    <row r="71" spans="1:6" x14ac:dyDescent="0.25">
      <c r="A71" s="42"/>
      <c r="B71" s="18"/>
      <c r="C71" s="32"/>
      <c r="D71" s="41"/>
      <c r="E71" s="41"/>
      <c r="F71" s="41">
        <f t="shared" ref="F71" si="7">D71*E71</f>
        <v>0</v>
      </c>
    </row>
    <row r="72" spans="1:6" x14ac:dyDescent="0.25">
      <c r="A72" s="42"/>
      <c r="B72" s="43" t="s">
        <v>141</v>
      </c>
      <c r="C72" s="45">
        <f>SUM(C70:C71)</f>
        <v>95</v>
      </c>
      <c r="D72" s="41"/>
      <c r="E72" s="41"/>
      <c r="F72" s="44">
        <f>SUM(F70:F71)</f>
        <v>21772000</v>
      </c>
    </row>
    <row r="73" spans="1:6" ht="18.75" x14ac:dyDescent="0.3">
      <c r="A73" s="51"/>
      <c r="B73" s="52" t="s">
        <v>215</v>
      </c>
      <c r="C73" s="53">
        <f>C10+C19+C27+C43+C52+C57+C60+C63+C68+C72</f>
        <v>1062</v>
      </c>
      <c r="D73" s="54"/>
      <c r="E73" s="54"/>
      <c r="F73" s="55">
        <f>F10+F19+F27+F31+F43+F52+F57+F60+F63+F68+F72</f>
        <v>721850000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topLeftCell="A19" zoomScale="90" zoomScaleNormal="90" workbookViewId="0">
      <selection activeCell="H28" sqref="H28"/>
    </sheetView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276</v>
      </c>
    </row>
    <row r="2" spans="1:6" ht="30" x14ac:dyDescent="0.25">
      <c r="A2" s="46" t="s">
        <v>0</v>
      </c>
      <c r="B2" s="47" t="s">
        <v>1</v>
      </c>
      <c r="C2" s="47" t="s">
        <v>120</v>
      </c>
      <c r="D2" s="47" t="s">
        <v>121</v>
      </c>
      <c r="E2" s="47" t="s">
        <v>122</v>
      </c>
      <c r="F2" s="47" t="s">
        <v>123</v>
      </c>
    </row>
    <row r="3" spans="1:6" x14ac:dyDescent="0.25">
      <c r="A3" s="32">
        <v>1</v>
      </c>
      <c r="B3" s="18" t="s">
        <v>124</v>
      </c>
      <c r="C3" s="32">
        <v>1</v>
      </c>
      <c r="D3" s="32">
        <v>1</v>
      </c>
      <c r="E3" s="33"/>
      <c r="F3" s="33">
        <f>E3*D3</f>
        <v>0</v>
      </c>
    </row>
    <row r="4" spans="1:6" x14ac:dyDescent="0.25">
      <c r="A4" s="32">
        <v>2</v>
      </c>
      <c r="B4" s="18" t="s">
        <v>217</v>
      </c>
      <c r="C4" s="32">
        <v>1</v>
      </c>
      <c r="D4" s="32">
        <v>1</v>
      </c>
      <c r="E4" s="33"/>
      <c r="F4" s="33">
        <f t="shared" ref="F4:F44" si="0">E4*D4</f>
        <v>0</v>
      </c>
    </row>
    <row r="5" spans="1:6" x14ac:dyDescent="0.25">
      <c r="A5" s="32">
        <v>3</v>
      </c>
      <c r="B5" s="18" t="s">
        <v>125</v>
      </c>
      <c r="C5" s="32"/>
      <c r="D5" s="32"/>
      <c r="E5" s="33"/>
      <c r="F5" s="33">
        <f t="shared" si="0"/>
        <v>0</v>
      </c>
    </row>
    <row r="6" spans="1:6" x14ac:dyDescent="0.25">
      <c r="A6" s="32">
        <v>4</v>
      </c>
      <c r="B6" s="18" t="s">
        <v>268</v>
      </c>
      <c r="C6" s="32"/>
      <c r="D6" s="32"/>
      <c r="E6" s="33"/>
      <c r="F6" s="33">
        <f t="shared" si="0"/>
        <v>0</v>
      </c>
    </row>
    <row r="7" spans="1:6" x14ac:dyDescent="0.25">
      <c r="A7" s="32">
        <v>5</v>
      </c>
      <c r="B7" s="18" t="s">
        <v>126</v>
      </c>
      <c r="C7" s="32">
        <v>1</v>
      </c>
      <c r="D7" s="32">
        <v>1</v>
      </c>
      <c r="E7" s="33"/>
      <c r="F7" s="33">
        <f t="shared" si="0"/>
        <v>0</v>
      </c>
    </row>
    <row r="8" spans="1:6" x14ac:dyDescent="0.25">
      <c r="A8" s="32">
        <v>6</v>
      </c>
      <c r="B8" s="18" t="s">
        <v>218</v>
      </c>
      <c r="C8" s="32">
        <v>1</v>
      </c>
      <c r="D8" s="32">
        <v>1</v>
      </c>
      <c r="E8" s="33"/>
      <c r="F8" s="33">
        <f t="shared" si="0"/>
        <v>0</v>
      </c>
    </row>
    <row r="9" spans="1:6" x14ac:dyDescent="0.25">
      <c r="A9" s="76">
        <v>7</v>
      </c>
      <c r="B9" s="77" t="s">
        <v>127</v>
      </c>
      <c r="C9" s="76">
        <v>1</v>
      </c>
      <c r="D9" s="76">
        <v>2</v>
      </c>
      <c r="E9" s="78">
        <v>100000</v>
      </c>
      <c r="F9" s="78">
        <f t="shared" si="0"/>
        <v>200000</v>
      </c>
    </row>
    <row r="10" spans="1:6" x14ac:dyDescent="0.25">
      <c r="A10" s="32">
        <v>8</v>
      </c>
      <c r="B10" s="18" t="s">
        <v>219</v>
      </c>
      <c r="C10" s="32">
        <v>1</v>
      </c>
      <c r="D10" s="32">
        <v>1</v>
      </c>
      <c r="E10" s="33"/>
      <c r="F10" s="33">
        <f t="shared" si="0"/>
        <v>0</v>
      </c>
    </row>
    <row r="11" spans="1:6" x14ac:dyDescent="0.25">
      <c r="A11" s="32">
        <v>9</v>
      </c>
      <c r="B11" s="18" t="s">
        <v>220</v>
      </c>
      <c r="C11" s="32">
        <v>1</v>
      </c>
      <c r="D11" s="32">
        <v>3</v>
      </c>
      <c r="E11" s="33"/>
      <c r="F11" s="33">
        <f t="shared" si="0"/>
        <v>0</v>
      </c>
    </row>
    <row r="12" spans="1:6" x14ac:dyDescent="0.25">
      <c r="A12" s="32">
        <v>10</v>
      </c>
      <c r="B12" s="18" t="s">
        <v>221</v>
      </c>
      <c r="C12" s="32"/>
      <c r="D12" s="32"/>
      <c r="E12" s="33"/>
      <c r="F12" s="33">
        <f t="shared" si="0"/>
        <v>0</v>
      </c>
    </row>
    <row r="13" spans="1:6" x14ac:dyDescent="0.25">
      <c r="A13" s="32">
        <v>11</v>
      </c>
      <c r="B13" s="18" t="s">
        <v>128</v>
      </c>
      <c r="C13" s="32">
        <v>1</v>
      </c>
      <c r="D13" s="32">
        <v>1</v>
      </c>
      <c r="E13" s="33"/>
      <c r="F13" s="33">
        <f t="shared" si="0"/>
        <v>0</v>
      </c>
    </row>
    <row r="14" spans="1:6" x14ac:dyDescent="0.25">
      <c r="A14" s="32">
        <v>12</v>
      </c>
      <c r="B14" s="18" t="s">
        <v>222</v>
      </c>
      <c r="C14" s="32">
        <v>1</v>
      </c>
      <c r="D14" s="32">
        <v>1</v>
      </c>
      <c r="E14" s="33"/>
      <c r="F14" s="33">
        <f t="shared" si="0"/>
        <v>0</v>
      </c>
    </row>
    <row r="15" spans="1:6" x14ac:dyDescent="0.25">
      <c r="A15" s="32">
        <v>13</v>
      </c>
      <c r="B15" s="18" t="s">
        <v>223</v>
      </c>
      <c r="C15" s="32"/>
      <c r="D15" s="32"/>
      <c r="E15" s="33"/>
      <c r="F15" s="33">
        <f t="shared" si="0"/>
        <v>0</v>
      </c>
    </row>
    <row r="16" spans="1:6" x14ac:dyDescent="0.25">
      <c r="A16" s="32">
        <v>14</v>
      </c>
      <c r="B16" s="18" t="s">
        <v>224</v>
      </c>
      <c r="C16" s="32">
        <v>1</v>
      </c>
      <c r="D16" s="32">
        <v>1</v>
      </c>
      <c r="E16" s="33"/>
      <c r="F16" s="33">
        <f t="shared" si="0"/>
        <v>0</v>
      </c>
    </row>
    <row r="17" spans="1:6" x14ac:dyDescent="0.25">
      <c r="A17" s="32">
        <v>15</v>
      </c>
      <c r="B17" s="18" t="s">
        <v>225</v>
      </c>
      <c r="C17" s="32">
        <v>1</v>
      </c>
      <c r="D17" s="32">
        <v>1</v>
      </c>
      <c r="E17" s="33"/>
      <c r="F17" s="33">
        <f t="shared" si="0"/>
        <v>0</v>
      </c>
    </row>
    <row r="18" spans="1:6" x14ac:dyDescent="0.25">
      <c r="A18" s="32">
        <v>16</v>
      </c>
      <c r="B18" s="18" t="s">
        <v>269</v>
      </c>
      <c r="C18" s="32"/>
      <c r="D18" s="32"/>
      <c r="E18" s="33"/>
      <c r="F18" s="33">
        <f t="shared" si="0"/>
        <v>0</v>
      </c>
    </row>
    <row r="19" spans="1:6" x14ac:dyDescent="0.25">
      <c r="A19" s="76">
        <v>17</v>
      </c>
      <c r="B19" s="77" t="s">
        <v>226</v>
      </c>
      <c r="C19" s="76">
        <v>1</v>
      </c>
      <c r="D19" s="76">
        <v>3</v>
      </c>
      <c r="E19" s="78">
        <v>60000</v>
      </c>
      <c r="F19" s="78">
        <f t="shared" si="0"/>
        <v>180000</v>
      </c>
    </row>
    <row r="20" spans="1:6" ht="14.45" customHeight="1" x14ac:dyDescent="0.25">
      <c r="A20" s="76">
        <v>18</v>
      </c>
      <c r="B20" s="77" t="s">
        <v>227</v>
      </c>
      <c r="C20" s="76">
        <v>1</v>
      </c>
      <c r="D20" s="76">
        <v>3</v>
      </c>
      <c r="E20" s="78">
        <v>60000</v>
      </c>
      <c r="F20" s="78">
        <f t="shared" si="0"/>
        <v>180000</v>
      </c>
    </row>
    <row r="21" spans="1:6" x14ac:dyDescent="0.25">
      <c r="A21" s="76">
        <v>19</v>
      </c>
      <c r="B21" s="77" t="s">
        <v>228</v>
      </c>
      <c r="C21" s="76">
        <v>1</v>
      </c>
      <c r="D21" s="76">
        <v>4</v>
      </c>
      <c r="E21" s="78">
        <v>60000</v>
      </c>
      <c r="F21" s="78">
        <f t="shared" si="0"/>
        <v>240000</v>
      </c>
    </row>
    <row r="22" spans="1:6" x14ac:dyDescent="0.25">
      <c r="A22" s="76">
        <v>20</v>
      </c>
      <c r="B22" s="77" t="s">
        <v>229</v>
      </c>
      <c r="C22" s="76">
        <v>1</v>
      </c>
      <c r="D22" s="76">
        <v>2</v>
      </c>
      <c r="E22" s="78">
        <v>40000</v>
      </c>
      <c r="F22" s="78">
        <f t="shared" si="0"/>
        <v>80000</v>
      </c>
    </row>
    <row r="23" spans="1:6" x14ac:dyDescent="0.25">
      <c r="A23" s="76">
        <v>21</v>
      </c>
      <c r="B23" s="77" t="s">
        <v>230</v>
      </c>
      <c r="C23" s="76">
        <v>1</v>
      </c>
      <c r="D23" s="76">
        <v>4</v>
      </c>
      <c r="E23" s="78">
        <v>40000</v>
      </c>
      <c r="F23" s="78">
        <f t="shared" si="0"/>
        <v>160000</v>
      </c>
    </row>
    <row r="24" spans="1:6" x14ac:dyDescent="0.25">
      <c r="A24" s="32">
        <v>22</v>
      </c>
      <c r="B24" s="18" t="s">
        <v>231</v>
      </c>
      <c r="C24" s="32"/>
      <c r="D24" s="32"/>
      <c r="E24" s="33"/>
      <c r="F24" s="33">
        <f t="shared" si="0"/>
        <v>0</v>
      </c>
    </row>
    <row r="25" spans="1:6" x14ac:dyDescent="0.25">
      <c r="A25" s="32">
        <v>23</v>
      </c>
      <c r="B25" s="18" t="s">
        <v>232</v>
      </c>
      <c r="C25" s="32"/>
      <c r="D25" s="32"/>
      <c r="E25" s="33"/>
      <c r="F25" s="33">
        <f t="shared" si="0"/>
        <v>0</v>
      </c>
    </row>
    <row r="26" spans="1:6" x14ac:dyDescent="0.25">
      <c r="A26" s="32">
        <v>24</v>
      </c>
      <c r="B26" s="18" t="s">
        <v>233</v>
      </c>
      <c r="C26" s="32"/>
      <c r="D26" s="32"/>
      <c r="E26" s="33"/>
      <c r="F26" s="33">
        <f t="shared" si="0"/>
        <v>0</v>
      </c>
    </row>
    <row r="27" spans="1:6" x14ac:dyDescent="0.25">
      <c r="A27" s="32">
        <v>25</v>
      </c>
      <c r="B27" s="18" t="s">
        <v>234</v>
      </c>
      <c r="C27" s="32"/>
      <c r="D27" s="32"/>
      <c r="E27" s="33"/>
      <c r="F27" s="33">
        <f t="shared" si="0"/>
        <v>0</v>
      </c>
    </row>
    <row r="28" spans="1:6" x14ac:dyDescent="0.25">
      <c r="A28" s="76">
        <v>26</v>
      </c>
      <c r="B28" s="77" t="s">
        <v>129</v>
      </c>
      <c r="C28" s="76">
        <v>1</v>
      </c>
      <c r="D28" s="76">
        <v>2</v>
      </c>
      <c r="E28" s="78">
        <v>60000</v>
      </c>
      <c r="F28" s="78">
        <f t="shared" si="0"/>
        <v>120000</v>
      </c>
    </row>
    <row r="29" spans="1:6" x14ac:dyDescent="0.25">
      <c r="A29" s="76">
        <v>27</v>
      </c>
      <c r="B29" s="77" t="s">
        <v>130</v>
      </c>
      <c r="C29" s="76">
        <v>1</v>
      </c>
      <c r="D29" s="76">
        <v>2</v>
      </c>
      <c r="E29" s="78">
        <v>60000</v>
      </c>
      <c r="F29" s="78">
        <f t="shared" si="0"/>
        <v>120000</v>
      </c>
    </row>
    <row r="30" spans="1:6" x14ac:dyDescent="0.25">
      <c r="A30" s="76">
        <v>28</v>
      </c>
      <c r="B30" s="77" t="s">
        <v>131</v>
      </c>
      <c r="C30" s="76">
        <v>1</v>
      </c>
      <c r="D30" s="76">
        <v>2</v>
      </c>
      <c r="E30" s="78">
        <v>60000</v>
      </c>
      <c r="F30" s="78">
        <f t="shared" si="0"/>
        <v>120000</v>
      </c>
    </row>
    <row r="31" spans="1:6" x14ac:dyDescent="0.25">
      <c r="A31" s="32">
        <v>29</v>
      </c>
      <c r="B31" s="18" t="s">
        <v>132</v>
      </c>
      <c r="C31" s="32"/>
      <c r="D31" s="32"/>
      <c r="E31" s="33"/>
      <c r="F31" s="33">
        <f t="shared" si="0"/>
        <v>0</v>
      </c>
    </row>
    <row r="32" spans="1:6" x14ac:dyDescent="0.25">
      <c r="A32" s="32">
        <v>30</v>
      </c>
      <c r="B32" s="18" t="s">
        <v>235</v>
      </c>
      <c r="C32" s="32">
        <v>1</v>
      </c>
      <c r="D32" s="32">
        <v>3</v>
      </c>
      <c r="E32" s="33"/>
      <c r="F32" s="33">
        <f t="shared" si="0"/>
        <v>0</v>
      </c>
    </row>
    <row r="33" spans="1:6" x14ac:dyDescent="0.25">
      <c r="A33" s="32">
        <v>31</v>
      </c>
      <c r="B33" s="18" t="s">
        <v>236</v>
      </c>
      <c r="C33" s="32">
        <v>1</v>
      </c>
      <c r="D33" s="32">
        <v>3</v>
      </c>
      <c r="E33" s="33"/>
      <c r="F33" s="33">
        <f t="shared" si="0"/>
        <v>0</v>
      </c>
    </row>
    <row r="34" spans="1:6" x14ac:dyDescent="0.25">
      <c r="A34" s="32">
        <v>32</v>
      </c>
      <c r="B34" s="18" t="s">
        <v>237</v>
      </c>
      <c r="C34" s="32">
        <v>1</v>
      </c>
      <c r="D34" s="32">
        <v>3</v>
      </c>
      <c r="E34" s="33"/>
      <c r="F34" s="33">
        <f t="shared" si="0"/>
        <v>0</v>
      </c>
    </row>
    <row r="35" spans="1:6" x14ac:dyDescent="0.25">
      <c r="A35" s="76">
        <v>33</v>
      </c>
      <c r="B35" s="77" t="s">
        <v>133</v>
      </c>
      <c r="C35" s="76">
        <v>2</v>
      </c>
      <c r="D35" s="76">
        <v>6</v>
      </c>
      <c r="E35" s="78">
        <v>35000</v>
      </c>
      <c r="F35" s="78">
        <f t="shared" si="0"/>
        <v>210000</v>
      </c>
    </row>
    <row r="36" spans="1:6" x14ac:dyDescent="0.25">
      <c r="A36" s="32">
        <v>34</v>
      </c>
      <c r="B36" s="18" t="s">
        <v>238</v>
      </c>
      <c r="C36" s="32"/>
      <c r="D36" s="32"/>
      <c r="E36" s="33"/>
      <c r="F36" s="33">
        <f t="shared" si="0"/>
        <v>0</v>
      </c>
    </row>
    <row r="37" spans="1:6" x14ac:dyDescent="0.25">
      <c r="A37" s="32">
        <v>35</v>
      </c>
      <c r="B37" s="18" t="s">
        <v>239</v>
      </c>
      <c r="C37" s="32"/>
      <c r="D37" s="32"/>
      <c r="E37" s="33"/>
      <c r="F37" s="33">
        <f t="shared" si="0"/>
        <v>0</v>
      </c>
    </row>
    <row r="38" spans="1:6" x14ac:dyDescent="0.25">
      <c r="A38" s="32">
        <v>36</v>
      </c>
      <c r="B38" s="18" t="s">
        <v>240</v>
      </c>
      <c r="C38" s="32"/>
      <c r="D38" s="32"/>
      <c r="E38" s="33"/>
      <c r="F38" s="33">
        <f t="shared" si="0"/>
        <v>0</v>
      </c>
    </row>
    <row r="39" spans="1:6" x14ac:dyDescent="0.25">
      <c r="A39" s="32">
        <v>37</v>
      </c>
      <c r="B39" s="18" t="s">
        <v>241</v>
      </c>
      <c r="C39" s="32"/>
      <c r="D39" s="32"/>
      <c r="E39" s="33"/>
      <c r="F39" s="33">
        <f t="shared" si="0"/>
        <v>0</v>
      </c>
    </row>
    <row r="40" spans="1:6" x14ac:dyDescent="0.25">
      <c r="A40" s="32">
        <v>38</v>
      </c>
      <c r="B40" s="18" t="s">
        <v>242</v>
      </c>
      <c r="C40" s="32"/>
      <c r="D40" s="32"/>
      <c r="E40" s="33"/>
      <c r="F40" s="33">
        <f t="shared" si="0"/>
        <v>0</v>
      </c>
    </row>
    <row r="41" spans="1:6" x14ac:dyDescent="0.25">
      <c r="A41" s="32">
        <v>39</v>
      </c>
      <c r="B41" s="18" t="s">
        <v>243</v>
      </c>
      <c r="C41" s="32"/>
      <c r="D41" s="32"/>
      <c r="E41" s="33"/>
      <c r="F41" s="33">
        <f t="shared" si="0"/>
        <v>0</v>
      </c>
    </row>
    <row r="42" spans="1:6" x14ac:dyDescent="0.25">
      <c r="A42" s="32">
        <v>40</v>
      </c>
      <c r="B42" s="18" t="s">
        <v>244</v>
      </c>
      <c r="C42" s="32"/>
      <c r="D42" s="32"/>
      <c r="E42" s="33"/>
      <c r="F42" s="33">
        <f t="shared" si="0"/>
        <v>0</v>
      </c>
    </row>
    <row r="43" spans="1:6" x14ac:dyDescent="0.25">
      <c r="A43" s="32">
        <v>41</v>
      </c>
      <c r="B43" s="18" t="s">
        <v>245</v>
      </c>
      <c r="C43" s="32"/>
      <c r="D43" s="32"/>
      <c r="E43" s="33"/>
      <c r="F43" s="33">
        <f t="shared" si="0"/>
        <v>0</v>
      </c>
    </row>
    <row r="44" spans="1:6" x14ac:dyDescent="0.25">
      <c r="A44" s="32">
        <v>42</v>
      </c>
      <c r="B44" s="18" t="s">
        <v>246</v>
      </c>
      <c r="C44" s="32"/>
      <c r="D44" s="32"/>
      <c r="E44" s="33"/>
      <c r="F44" s="33">
        <f t="shared" si="0"/>
        <v>0</v>
      </c>
    </row>
    <row r="45" spans="1:6" x14ac:dyDescent="0.25">
      <c r="A45" s="32"/>
      <c r="B45" s="18"/>
      <c r="C45" s="32"/>
      <c r="D45" s="32"/>
      <c r="E45" s="33"/>
      <c r="F45" s="33"/>
    </row>
    <row r="46" spans="1:6" x14ac:dyDescent="0.25">
      <c r="A46" s="46"/>
      <c r="B46" s="48" t="s">
        <v>134</v>
      </c>
      <c r="C46" s="46"/>
      <c r="D46" s="46"/>
      <c r="E46" s="49"/>
      <c r="F46" s="50">
        <f>SUM(F3:F45)</f>
        <v>1610000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tabSelected="1" zoomScale="90" zoomScaleNormal="90" workbookViewId="0">
      <selection activeCell="I22" sqref="I22"/>
    </sheetView>
  </sheetViews>
  <sheetFormatPr defaultRowHeight="15" x14ac:dyDescent="0.25"/>
  <cols>
    <col min="1" max="1" width="3.42578125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277</v>
      </c>
    </row>
    <row r="2" spans="1:10" ht="30" x14ac:dyDescent="0.25">
      <c r="A2" s="36" t="s">
        <v>0</v>
      </c>
      <c r="B2" s="36" t="s">
        <v>1</v>
      </c>
      <c r="C2" s="36" t="s">
        <v>90</v>
      </c>
      <c r="D2" s="36" t="s">
        <v>94</v>
      </c>
      <c r="E2" s="36" t="s">
        <v>95</v>
      </c>
      <c r="F2" s="36" t="s">
        <v>109</v>
      </c>
      <c r="G2" s="36" t="s">
        <v>91</v>
      </c>
      <c r="H2" s="36" t="s">
        <v>96</v>
      </c>
      <c r="I2" s="36" t="s">
        <v>97</v>
      </c>
      <c r="J2" s="36" t="s">
        <v>98</v>
      </c>
    </row>
    <row r="3" spans="1:10" x14ac:dyDescent="0.25">
      <c r="A3" s="32">
        <v>1</v>
      </c>
      <c r="B3" s="18" t="s">
        <v>273</v>
      </c>
      <c r="C3" s="21">
        <v>100</v>
      </c>
      <c r="D3" s="19">
        <v>200</v>
      </c>
      <c r="E3" s="19">
        <f>D3*28</f>
        <v>5600</v>
      </c>
      <c r="F3" s="19">
        <f>D3*340</f>
        <v>68000</v>
      </c>
      <c r="G3" s="19">
        <v>2000</v>
      </c>
      <c r="H3" s="19">
        <f>G3*D3</f>
        <v>400000</v>
      </c>
      <c r="I3" s="19">
        <f>G3*E3</f>
        <v>11200000</v>
      </c>
      <c r="J3" s="19">
        <f>G3*F3</f>
        <v>136000000</v>
      </c>
    </row>
    <row r="4" spans="1:10" x14ac:dyDescent="0.25">
      <c r="A4" s="32">
        <v>2</v>
      </c>
      <c r="B4" s="18" t="s">
        <v>92</v>
      </c>
      <c r="C4" s="21">
        <v>47</v>
      </c>
      <c r="D4" s="19">
        <v>94</v>
      </c>
      <c r="E4" s="19">
        <f>D4*28</f>
        <v>2632</v>
      </c>
      <c r="F4" s="19">
        <f>D4*340</f>
        <v>31960</v>
      </c>
      <c r="G4" s="19">
        <v>0</v>
      </c>
      <c r="H4" s="19">
        <f t="shared" ref="H4:H12" si="0">G4*D4</f>
        <v>0</v>
      </c>
      <c r="I4" s="19">
        <f t="shared" ref="I4:I12" si="1">G4*E4</f>
        <v>0</v>
      </c>
      <c r="J4" s="19">
        <f t="shared" ref="J4:J12" si="2">G4*F4</f>
        <v>0</v>
      </c>
    </row>
    <row r="5" spans="1:10" x14ac:dyDescent="0.25">
      <c r="A5" s="32">
        <v>3</v>
      </c>
      <c r="B5" s="18" t="s">
        <v>93</v>
      </c>
      <c r="C5" s="21">
        <v>25</v>
      </c>
      <c r="D5" s="19">
        <v>50</v>
      </c>
      <c r="E5" s="19">
        <f t="shared" ref="E5:E12" si="3">D5*28</f>
        <v>1400</v>
      </c>
      <c r="F5" s="19">
        <f t="shared" ref="F5:F6" si="4">D5*340</f>
        <v>17000</v>
      </c>
      <c r="G5" s="19">
        <v>14000</v>
      </c>
      <c r="H5" s="19">
        <f t="shared" si="0"/>
        <v>700000</v>
      </c>
      <c r="I5" s="19">
        <f t="shared" si="1"/>
        <v>19600000</v>
      </c>
      <c r="J5" s="19">
        <f t="shared" si="2"/>
        <v>238000000</v>
      </c>
    </row>
    <row r="6" spans="1:10" x14ac:dyDescent="0.25">
      <c r="A6" s="32">
        <v>4</v>
      </c>
      <c r="B6" s="18" t="s">
        <v>99</v>
      </c>
      <c r="C6" s="21" t="s">
        <v>107</v>
      </c>
      <c r="D6" s="19">
        <v>12</v>
      </c>
      <c r="E6" s="19">
        <f t="shared" si="3"/>
        <v>336</v>
      </c>
      <c r="F6" s="19">
        <f t="shared" si="4"/>
        <v>4080</v>
      </c>
      <c r="G6" s="19">
        <v>10500</v>
      </c>
      <c r="H6" s="19">
        <f t="shared" si="0"/>
        <v>126000</v>
      </c>
      <c r="I6" s="19">
        <f t="shared" si="1"/>
        <v>3528000</v>
      </c>
      <c r="J6" s="19">
        <f t="shared" si="2"/>
        <v>42840000</v>
      </c>
    </row>
    <row r="7" spans="1:10" x14ac:dyDescent="0.25">
      <c r="A7" s="32">
        <v>5</v>
      </c>
      <c r="B7" s="18" t="s">
        <v>100</v>
      </c>
      <c r="C7" s="21">
        <v>5</v>
      </c>
      <c r="D7" s="19">
        <v>10</v>
      </c>
      <c r="E7" s="19">
        <f t="shared" si="3"/>
        <v>280</v>
      </c>
      <c r="F7" s="19">
        <f t="shared" ref="F7" si="5">D7*340</f>
        <v>3400</v>
      </c>
      <c r="G7" s="19">
        <v>3000</v>
      </c>
      <c r="H7" s="19">
        <f t="shared" si="0"/>
        <v>30000</v>
      </c>
      <c r="I7" s="19">
        <f t="shared" si="1"/>
        <v>840000</v>
      </c>
      <c r="J7" s="19">
        <f t="shared" si="2"/>
        <v>10200000</v>
      </c>
    </row>
    <row r="8" spans="1:10" x14ac:dyDescent="0.25">
      <c r="A8" s="32">
        <v>6</v>
      </c>
      <c r="B8" s="18" t="s">
        <v>101</v>
      </c>
      <c r="C8" s="21" t="s">
        <v>104</v>
      </c>
      <c r="D8" s="19">
        <v>24</v>
      </c>
      <c r="E8" s="19">
        <f t="shared" si="3"/>
        <v>672</v>
      </c>
      <c r="F8" s="19">
        <f t="shared" ref="F8:F12" si="6">D8*340</f>
        <v>8160</v>
      </c>
      <c r="G8" s="19">
        <v>25000</v>
      </c>
      <c r="H8" s="19">
        <f t="shared" si="0"/>
        <v>600000</v>
      </c>
      <c r="I8" s="19">
        <f t="shared" si="1"/>
        <v>16800000</v>
      </c>
      <c r="J8" s="19">
        <f t="shared" si="2"/>
        <v>204000000</v>
      </c>
    </row>
    <row r="9" spans="1:10" x14ac:dyDescent="0.25">
      <c r="A9" s="32">
        <v>7</v>
      </c>
      <c r="B9" s="18" t="s">
        <v>270</v>
      </c>
      <c r="C9" s="21" t="s">
        <v>105</v>
      </c>
      <c r="D9" s="19">
        <v>42</v>
      </c>
      <c r="E9" s="19">
        <f t="shared" si="3"/>
        <v>1176</v>
      </c>
      <c r="F9" s="19">
        <f t="shared" si="6"/>
        <v>14280</v>
      </c>
      <c r="G9" s="19">
        <v>25000</v>
      </c>
      <c r="H9" s="19">
        <f t="shared" si="0"/>
        <v>1050000</v>
      </c>
      <c r="I9" s="19">
        <f t="shared" si="1"/>
        <v>29400000</v>
      </c>
      <c r="J9" s="19">
        <f t="shared" si="2"/>
        <v>357000000</v>
      </c>
    </row>
    <row r="10" spans="1:10" x14ac:dyDescent="0.25">
      <c r="A10" s="32">
        <v>8</v>
      </c>
      <c r="B10" s="18" t="s">
        <v>102</v>
      </c>
      <c r="C10" s="21" t="s">
        <v>106</v>
      </c>
      <c r="D10" s="19">
        <v>10</v>
      </c>
      <c r="E10" s="19">
        <f t="shared" si="3"/>
        <v>280</v>
      </c>
      <c r="F10" s="19">
        <f t="shared" si="6"/>
        <v>3400</v>
      </c>
      <c r="G10" s="19">
        <v>12000</v>
      </c>
      <c r="H10" s="19">
        <f t="shared" si="0"/>
        <v>120000</v>
      </c>
      <c r="I10" s="19">
        <f t="shared" si="1"/>
        <v>3360000</v>
      </c>
      <c r="J10" s="19">
        <f t="shared" si="2"/>
        <v>40800000</v>
      </c>
    </row>
    <row r="11" spans="1:10" x14ac:dyDescent="0.25">
      <c r="A11" s="32">
        <v>9</v>
      </c>
      <c r="B11" s="18" t="s">
        <v>103</v>
      </c>
      <c r="C11" s="21" t="s">
        <v>110</v>
      </c>
      <c r="D11" s="19">
        <v>4</v>
      </c>
      <c r="E11" s="19">
        <f t="shared" si="3"/>
        <v>112</v>
      </c>
      <c r="F11" s="19">
        <f t="shared" si="6"/>
        <v>1360</v>
      </c>
      <c r="G11" s="19">
        <v>8000</v>
      </c>
      <c r="H11" s="19">
        <f t="shared" si="0"/>
        <v>32000</v>
      </c>
      <c r="I11" s="19">
        <f t="shared" si="1"/>
        <v>896000</v>
      </c>
      <c r="J11" s="19">
        <f t="shared" si="2"/>
        <v>10880000</v>
      </c>
    </row>
    <row r="12" spans="1:10" x14ac:dyDescent="0.25">
      <c r="A12" s="32">
        <v>10</v>
      </c>
      <c r="B12" s="18" t="s">
        <v>108</v>
      </c>
      <c r="C12" s="21"/>
      <c r="D12" s="19">
        <v>28</v>
      </c>
      <c r="E12" s="19">
        <f t="shared" si="3"/>
        <v>784</v>
      </c>
      <c r="F12" s="19">
        <f t="shared" si="6"/>
        <v>9520</v>
      </c>
      <c r="G12" s="19">
        <v>10000</v>
      </c>
      <c r="H12" s="19">
        <f t="shared" si="0"/>
        <v>280000</v>
      </c>
      <c r="I12" s="19">
        <f t="shared" si="1"/>
        <v>7840000</v>
      </c>
      <c r="J12" s="19">
        <f t="shared" si="2"/>
        <v>95200000</v>
      </c>
    </row>
    <row r="13" spans="1:10" x14ac:dyDescent="0.25">
      <c r="A13" s="32">
        <v>11</v>
      </c>
      <c r="B13" s="18" t="s">
        <v>116</v>
      </c>
      <c r="C13" s="21" t="s">
        <v>118</v>
      </c>
      <c r="D13" s="19">
        <v>50</v>
      </c>
      <c r="E13" s="19">
        <f t="shared" ref="E13" si="7">D13*28</f>
        <v>1400</v>
      </c>
      <c r="F13" s="19">
        <f t="shared" ref="F13" si="8">D13*340</f>
        <v>17000</v>
      </c>
      <c r="G13" s="19">
        <v>10000</v>
      </c>
      <c r="H13" s="19">
        <f t="shared" ref="H13" si="9">G13*D13</f>
        <v>500000</v>
      </c>
      <c r="I13" s="19">
        <f t="shared" ref="I13" si="10">G13*E13</f>
        <v>14000000</v>
      </c>
      <c r="J13" s="19">
        <f t="shared" ref="J13" si="11">G13*F13</f>
        <v>170000000</v>
      </c>
    </row>
    <row r="14" spans="1:10" x14ac:dyDescent="0.25">
      <c r="A14" s="32"/>
      <c r="B14" s="29" t="s">
        <v>114</v>
      </c>
      <c r="C14" s="21"/>
      <c r="D14" s="19"/>
      <c r="E14" s="19"/>
      <c r="F14" s="19"/>
      <c r="G14" s="19"/>
      <c r="H14" s="19">
        <f t="shared" ref="H14:I14" si="12">SUM(H3:H12)</f>
        <v>3338000</v>
      </c>
      <c r="I14" s="19">
        <f t="shared" si="12"/>
        <v>93464000</v>
      </c>
      <c r="J14" s="19">
        <f>SUM(J3:J12)</f>
        <v>1134920000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2024-01-30T22:33:57Z</dcterms:modified>
</cp:coreProperties>
</file>